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630" yWindow="270" windowWidth="13635" windowHeight="11895"/>
  </bookViews>
  <sheets>
    <sheet name="Hospitalización" sheetId="3" r:id="rId1"/>
    <sheet name="Consultas" sheetId="4" r:id="rId2"/>
    <sheet name="ACTIVIDAD QUIRÚRGICA" sheetId="5" r:id="rId3"/>
    <sheet name="ACTIVIDAD DE PARTOS" sheetId="6" r:id="rId4"/>
    <sheet name="ACTIVIDAD DE URGENCIAS" sheetId="7" r:id="rId5"/>
    <sheet name="SERVICIOS BÁSICOS" sheetId="8" r:id="rId6"/>
    <sheet name="GRDS " sheetId="9" r:id="rId7"/>
  </sheets>
  <definedNames>
    <definedName name="_xlnm.Print_Area" localSheetId="3">'ACTIVIDAD DE PARTOS'!$A$1:$E$82</definedName>
    <definedName name="_xlnm.Print_Area" localSheetId="4">'ACTIVIDAD DE URGENCIAS'!$A$1:$H$112</definedName>
    <definedName name="_xlnm.Print_Area" localSheetId="2">'ACTIVIDAD QUIRÚRGICA'!$A$1:$E$130</definedName>
    <definedName name="_xlnm.Print_Area" localSheetId="1">Consultas!$A$1:$E$83</definedName>
    <definedName name="_xlnm.Print_Area" localSheetId="6">'GRDS '!$A$1:$K$1438</definedName>
    <definedName name="_xlnm.Print_Area" localSheetId="0">Hospitalización!$A$1:$F$236</definedName>
    <definedName name="_xlnm.Print_Area" localSheetId="5">'SERVICIOS BÁSICOS'!$A$1:$C$454</definedName>
  </definedNames>
  <calcPr calcId="125725"/>
</workbook>
</file>

<file path=xl/calcChain.xml><?xml version="1.0" encoding="utf-8"?>
<calcChain xmlns="http://schemas.openxmlformats.org/spreadsheetml/2006/main">
  <c r="F905" i="9"/>
  <c r="F882"/>
  <c r="F859"/>
  <c r="F248"/>
  <c r="F438"/>
  <c r="F415"/>
  <c r="F392"/>
  <c r="F433"/>
  <c r="F410"/>
  <c r="F387"/>
  <c r="F243"/>
  <c r="F275"/>
  <c r="F276"/>
  <c r="G1273"/>
  <c r="G1279"/>
  <c r="G1278"/>
  <c r="F1273"/>
  <c r="F1283"/>
  <c r="F1279"/>
  <c r="F1278"/>
  <c r="F1426"/>
  <c r="F1424"/>
  <c r="F1421"/>
  <c r="F1420"/>
  <c r="F1392"/>
  <c r="F1383"/>
  <c r="F1389"/>
  <c r="F1388"/>
  <c r="F1351"/>
  <c r="F1361"/>
  <c r="F1358"/>
  <c r="F1357"/>
  <c r="F1319"/>
  <c r="F1329"/>
  <c r="F1326" l="1"/>
  <c r="F1325"/>
  <c r="F1251"/>
  <c r="F1242"/>
  <c r="F1248"/>
  <c r="F1247"/>
  <c r="F1211"/>
  <c r="F1220"/>
  <c r="F1217"/>
  <c r="F1216"/>
  <c r="F1179"/>
  <c r="F1188"/>
  <c r="F1185"/>
  <c r="F1184"/>
  <c r="F1146"/>
  <c r="F1155"/>
  <c r="F1152"/>
  <c r="F1151"/>
  <c r="F1117"/>
  <c r="F1123"/>
  <c r="F1122"/>
  <c r="F1096" l="1"/>
  <c r="F1043" l="1"/>
  <c r="F1049"/>
  <c r="F1048"/>
  <c r="F1024"/>
  <c r="F1023"/>
  <c r="F990"/>
  <c r="F996"/>
  <c r="F995"/>
  <c r="F961"/>
  <c r="F967"/>
  <c r="F966"/>
  <c r="F835"/>
  <c r="F933"/>
  <c r="F939"/>
  <c r="F938"/>
  <c r="F841"/>
  <c r="F840"/>
  <c r="F811"/>
  <c r="F810"/>
  <c r="F690" l="1"/>
  <c r="F45"/>
  <c r="F13"/>
  <c r="F155"/>
  <c r="F127"/>
  <c r="F717"/>
  <c r="F659"/>
  <c r="F631"/>
  <c r="F600"/>
  <c r="F567"/>
  <c r="F500"/>
  <c r="F467"/>
  <c r="F340"/>
  <c r="F370"/>
  <c r="F309"/>
  <c r="F689"/>
  <c r="F92"/>
  <c r="F75"/>
  <c r="F72"/>
  <c r="F44"/>
  <c r="F16"/>
  <c r="F12"/>
  <c r="F154"/>
  <c r="F126"/>
  <c r="F716"/>
  <c r="F662"/>
  <c r="F658"/>
  <c r="F630" l="1"/>
  <c r="F603"/>
  <c r="F599"/>
  <c r="F570"/>
  <c r="F566"/>
  <c r="F499"/>
  <c r="F470"/>
  <c r="F466"/>
  <c r="F343"/>
  <c r="F339"/>
  <c r="F369"/>
  <c r="F312"/>
  <c r="F308" l="1"/>
  <c r="C195" i="8" l="1"/>
  <c r="C442"/>
  <c r="C401"/>
  <c r="C368"/>
  <c r="C334"/>
  <c r="C293"/>
  <c r="C258"/>
  <c r="C221"/>
  <c r="C186"/>
  <c r="C148"/>
  <c r="C113"/>
  <c r="C86"/>
  <c r="C47"/>
  <c r="C66" i="4"/>
  <c r="B66"/>
  <c r="C37" l="1"/>
  <c r="B37"/>
  <c r="C16"/>
  <c r="B16"/>
  <c r="C15"/>
  <c r="B15"/>
  <c r="C12"/>
  <c r="C42" s="1"/>
  <c r="C67" s="1"/>
  <c r="C14"/>
  <c r="B14"/>
  <c r="C54"/>
  <c r="B54"/>
  <c r="D66"/>
  <c r="E65"/>
  <c r="E66"/>
  <c r="E64"/>
  <c r="D64"/>
  <c r="D65"/>
  <c r="C403" i="8"/>
  <c r="C378"/>
  <c r="C357"/>
  <c r="C97"/>
  <c r="B42" i="4" l="1"/>
  <c r="B67" s="1"/>
  <c r="D67" s="1"/>
  <c r="E42"/>
  <c r="E67" l="1"/>
  <c r="B50" i="7"/>
  <c r="E109" i="3" l="1"/>
  <c r="D109"/>
  <c r="C109"/>
  <c r="B109"/>
  <c r="E37" i="5" l="1"/>
  <c r="E96" l="1"/>
  <c r="E63"/>
  <c r="B203" i="8"/>
  <c r="B97"/>
  <c r="F221" i="9"/>
  <c r="F648"/>
  <c r="F1410"/>
  <c r="F1268"/>
  <c r="F1378"/>
  <c r="F1346"/>
  <c r="F1314"/>
  <c r="F1237"/>
  <c r="F1206"/>
  <c r="F1174"/>
  <c r="F1141"/>
  <c r="F1112"/>
  <c r="F1066"/>
  <c r="F1090"/>
  <c r="F1038"/>
  <c r="F1014"/>
  <c r="F985"/>
  <c r="F956"/>
  <c r="F928"/>
  <c r="F830"/>
  <c r="F800"/>
  <c r="F678"/>
  <c r="F62"/>
  <c r="F34"/>
  <c r="F2"/>
  <c r="F197"/>
  <c r="F172"/>
  <c r="F144"/>
  <c r="F116"/>
  <c r="F778"/>
  <c r="F756"/>
  <c r="F734"/>
  <c r="F706"/>
  <c r="F620"/>
  <c r="F589"/>
  <c r="F556"/>
  <c r="F530"/>
  <c r="F504"/>
  <c r="F489"/>
  <c r="F456"/>
  <c r="F329"/>
  <c r="F359"/>
  <c r="F298"/>
  <c r="D18" i="4"/>
  <c r="D28" i="5"/>
  <c r="D97" s="1"/>
  <c r="E97" s="1"/>
  <c r="B28"/>
  <c r="B97" s="1"/>
  <c r="E27"/>
  <c r="B81" i="4"/>
  <c r="F540" i="9"/>
  <c r="D51" i="4"/>
  <c r="D52"/>
  <c r="D53"/>
  <c r="E50" i="7"/>
  <c r="G50" s="1"/>
  <c r="H50" s="1"/>
  <c r="E49"/>
  <c r="G49" s="1"/>
  <c r="H49" s="1"/>
  <c r="E48"/>
  <c r="G48" s="1"/>
  <c r="H48" s="1"/>
  <c r="E47"/>
  <c r="G47" s="1"/>
  <c r="H47" s="1"/>
  <c r="E25" i="5"/>
  <c r="E20"/>
  <c r="E16"/>
  <c r="E23"/>
  <c r="E22"/>
  <c r="E21"/>
  <c r="E17"/>
  <c r="E12"/>
  <c r="E18"/>
  <c r="E14"/>
  <c r="E13"/>
  <c r="D17" i="4"/>
  <c r="E17"/>
  <c r="D13"/>
  <c r="E40"/>
  <c r="D40"/>
  <c r="E39"/>
  <c r="D39"/>
  <c r="B23" i="7"/>
  <c r="E15" i="5"/>
  <c r="E24"/>
  <c r="E19"/>
  <c r="E26"/>
  <c r="E38"/>
  <c r="E39"/>
  <c r="E40"/>
  <c r="E41"/>
  <c r="E42"/>
  <c r="E43"/>
  <c r="E44"/>
  <c r="E45"/>
  <c r="E46"/>
  <c r="E47"/>
  <c r="E48"/>
  <c r="B51"/>
  <c r="B64" s="1"/>
  <c r="D51"/>
  <c r="D64" s="1"/>
  <c r="E64" s="1"/>
  <c r="D12" i="4"/>
  <c r="E12"/>
  <c r="E13"/>
  <c r="D14"/>
  <c r="E14"/>
  <c r="D15"/>
  <c r="E15"/>
  <c r="D16"/>
  <c r="E16"/>
  <c r="D19"/>
  <c r="E19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E51"/>
  <c r="E52"/>
  <c r="E53"/>
  <c r="E18"/>
  <c r="D54" l="1"/>
  <c r="D42"/>
  <c r="E28" i="5"/>
  <c r="E51"/>
  <c r="E54" i="4"/>
</calcChain>
</file>

<file path=xl/sharedStrings.xml><?xml version="1.0" encoding="utf-8"?>
<sst xmlns="http://schemas.openxmlformats.org/spreadsheetml/2006/main" count="1925" uniqueCount="779">
  <si>
    <t>EXTRACCIONES Y TRASPLANTES</t>
  </si>
  <si>
    <t xml:space="preserve">   Extracción Multiorgánica</t>
  </si>
  <si>
    <t xml:space="preserve">   Extracción  Multitejidos</t>
  </si>
  <si>
    <t>E.MEDIA AL ALTA</t>
  </si>
  <si>
    <t xml:space="preserve">         Elaboración de citotóxicos</t>
  </si>
  <si>
    <t xml:space="preserve">    CORAZÓN</t>
  </si>
  <si>
    <t xml:space="preserve">          </t>
  </si>
  <si>
    <t>Feno</t>
  </si>
  <si>
    <t>Cápsula</t>
  </si>
  <si>
    <t>Hospital de día</t>
  </si>
  <si>
    <t>RADIODIAGNÓSTICO H.U.C.A.  Y  AMB. LA LILA</t>
  </si>
  <si>
    <t xml:space="preserve">         Ecografías ( incluye Eco -Doppler )</t>
  </si>
  <si>
    <t>Yesos para Escoliosis</t>
  </si>
  <si>
    <t>UNIDAD DE HIPOACUSIA</t>
  </si>
  <si>
    <t>Area I</t>
  </si>
  <si>
    <t>Area II</t>
  </si>
  <si>
    <t>Area III</t>
  </si>
  <si>
    <t>Area IV</t>
  </si>
  <si>
    <t>Area V</t>
  </si>
  <si>
    <t>Area VI</t>
  </si>
  <si>
    <t>Area VII</t>
  </si>
  <si>
    <t>Area VIII</t>
  </si>
  <si>
    <t>Fuera Comunidad</t>
  </si>
  <si>
    <t xml:space="preserve">TRAUMATOLOGÍA </t>
  </si>
  <si>
    <t>PESO</t>
  </si>
  <si>
    <t xml:space="preserve">   Extración renal</t>
  </si>
  <si>
    <t>AGC NEFROLOGIA</t>
  </si>
  <si>
    <t xml:space="preserve"> Externos</t>
  </si>
  <si>
    <t xml:space="preserve">   NEFROLOGIA</t>
  </si>
  <si>
    <t xml:space="preserve">    UROLOGIA</t>
  </si>
  <si>
    <t xml:space="preserve">    NEFROLOGIA</t>
  </si>
  <si>
    <t xml:space="preserve">   UROLOGIA</t>
  </si>
  <si>
    <t xml:space="preserve">                                     Hormona del crecimiento</t>
  </si>
  <si>
    <t xml:space="preserve">                                     Hipertensión pulmonar</t>
  </si>
  <si>
    <t>Traslados internos</t>
  </si>
  <si>
    <t>TOTAL URGENCIAS</t>
  </si>
  <si>
    <t xml:space="preserve"> % INGRESADAS</t>
  </si>
  <si>
    <t>ACTIVIDAD DE LOS SERVICIOS BÁSICOS Y DE DIAGNÓSTICO</t>
  </si>
  <si>
    <t xml:space="preserve">   Extración Córnea               </t>
  </si>
  <si>
    <t xml:space="preserve">       H.U.C.A.</t>
  </si>
  <si>
    <t>% A. EPIDURAL</t>
  </si>
  <si>
    <t>PARTOS A. EPIDURAL</t>
  </si>
  <si>
    <t>% CESÁREAS</t>
  </si>
  <si>
    <t xml:space="preserve">   CORAZÓN</t>
  </si>
  <si>
    <t>Nota: El apartado de  "Varios" incluye a los grupos: 500, 501,502,510 y 530</t>
  </si>
  <si>
    <t xml:space="preserve"> OTRAS TÉCNICAS Y EXPLORACIONES ESPECIALES</t>
  </si>
  <si>
    <t>Trasplante renal</t>
  </si>
  <si>
    <t xml:space="preserve"> Est.Media al alta</t>
  </si>
  <si>
    <t xml:space="preserve">        Exploraciones quirófanos</t>
  </si>
  <si>
    <t xml:space="preserve">        Varios</t>
  </si>
  <si>
    <t>Capilaroscopias</t>
  </si>
  <si>
    <t xml:space="preserve">    NEUROCIENCIAS</t>
  </si>
  <si>
    <t xml:space="preserve">   PULMÓN</t>
  </si>
  <si>
    <t xml:space="preserve">   SALUD MENTAL</t>
  </si>
  <si>
    <t xml:space="preserve">   MEDICINA INTERNA</t>
  </si>
  <si>
    <t xml:space="preserve">   ANESTESIA </t>
  </si>
  <si>
    <t xml:space="preserve">   C. GENERAL </t>
  </si>
  <si>
    <t xml:space="preserve">   C. MAXILOFACIAL</t>
  </si>
  <si>
    <t xml:space="preserve">   C. VASCULAR </t>
  </si>
  <si>
    <t xml:space="preserve">   DIGESTIVO</t>
  </si>
  <si>
    <t xml:space="preserve">   O.R.L.</t>
  </si>
  <si>
    <t>ESPECIALIDADES</t>
  </si>
  <si>
    <t>POLIVALENTES:</t>
  </si>
  <si>
    <t xml:space="preserve">   OBSTETRICIA </t>
  </si>
  <si>
    <t xml:space="preserve">   ÁREA INFANTIL</t>
  </si>
  <si>
    <t xml:space="preserve">   VARIOS</t>
  </si>
  <si>
    <t>URGENCIAS TOTALES</t>
  </si>
  <si>
    <t>URGENCIAS INGRESADAS</t>
  </si>
  <si>
    <t>TIEMPO MEDIO DE ATENCIÓN</t>
  </si>
  <si>
    <t>%  REINGRESOS EN 72 H.</t>
  </si>
  <si>
    <t xml:space="preserve">LABORATORIO FUNCIÓN PULMONAR </t>
  </si>
  <si>
    <t>*GRDs correspondientes a Neonatologia y UCI de Neonatologia</t>
  </si>
  <si>
    <t>CIRUGÍA MAXILOFACIAL</t>
  </si>
  <si>
    <t>Procedimientos quirúrgicos en consulta</t>
  </si>
  <si>
    <t>Tratamientos hospital de día</t>
  </si>
  <si>
    <t>Ecografías</t>
  </si>
  <si>
    <t>GINECOLOGÍA</t>
  </si>
  <si>
    <t>Estudios de metabolismo óseo</t>
  </si>
  <si>
    <t>Ecografía articular</t>
  </si>
  <si>
    <t>NEFROLOGÍA</t>
  </si>
  <si>
    <t>NEUMOLOGÍA</t>
  </si>
  <si>
    <t>NEUROLOGÍA</t>
  </si>
  <si>
    <t>UROLOGÍA</t>
  </si>
  <si>
    <t>Pielografía</t>
  </si>
  <si>
    <t>Braquiterapia:</t>
  </si>
  <si>
    <t>% URGENCIAS</t>
  </si>
  <si>
    <t>INGRESADAS</t>
  </si>
  <si>
    <t>ING. HOSPIT. TRAS READMISIÓN</t>
  </si>
  <si>
    <t xml:space="preserve">      TOTAL</t>
  </si>
  <si>
    <t xml:space="preserve">CIRUGíA </t>
  </si>
  <si>
    <t>C. CARDIACA</t>
  </si>
  <si>
    <t xml:space="preserve">C. GENERAL </t>
  </si>
  <si>
    <t>C. MAXILOFACIAL</t>
  </si>
  <si>
    <t>C. TORÁCICA</t>
  </si>
  <si>
    <t xml:space="preserve">C. VASCULAR </t>
  </si>
  <si>
    <t>C. PLÁSTICA</t>
  </si>
  <si>
    <t xml:space="preserve">NEUROCIRUGÍA </t>
  </si>
  <si>
    <t xml:space="preserve">UROLOGÍA </t>
  </si>
  <si>
    <t>DERMATOLOGÍA</t>
  </si>
  <si>
    <t>U. TRASPLANTES</t>
  </si>
  <si>
    <t xml:space="preserve">CIRUGÍA </t>
  </si>
  <si>
    <t xml:space="preserve">    PEDIATRÍA</t>
  </si>
  <si>
    <t>ÁREAS DE GESTIÓN CLÍNICA:</t>
  </si>
  <si>
    <t xml:space="preserve">   C. PLÁSTICA</t>
  </si>
  <si>
    <t xml:space="preserve">   ENDOCRINOLOGÍA</t>
  </si>
  <si>
    <t xml:space="preserve">   HEMATOLOGÍA</t>
  </si>
  <si>
    <t xml:space="preserve">   M. PREV. SALUD PÚBLICA</t>
  </si>
  <si>
    <t xml:space="preserve">   OFTALMOLOGÍA </t>
  </si>
  <si>
    <t xml:space="preserve">   ONC. RADIOTERÁPICA</t>
  </si>
  <si>
    <t xml:space="preserve">   ONCOLOGÍA MÉDICA</t>
  </si>
  <si>
    <t xml:space="preserve">   REHABILITACIÓN </t>
  </si>
  <si>
    <t xml:space="preserve">   REUMATOLOGÍA</t>
  </si>
  <si>
    <t xml:space="preserve">   TOCOGINECOLOGÍA</t>
  </si>
  <si>
    <t xml:space="preserve">   TRAUMATOLOGÍA </t>
  </si>
  <si>
    <t xml:space="preserve">   C. GENERAL</t>
  </si>
  <si>
    <t xml:space="preserve">   OFTALMOLOGÍA</t>
  </si>
  <si>
    <t xml:space="preserve">   TRAUMATOLOGÍA</t>
  </si>
  <si>
    <t xml:space="preserve">   MED. NUCLEAR </t>
  </si>
  <si>
    <t xml:space="preserve">   GINECOLOGÍA </t>
  </si>
  <si>
    <t xml:space="preserve">                       Lidocaina</t>
  </si>
  <si>
    <t>Presión de Urgencias</t>
  </si>
  <si>
    <t xml:space="preserve"> Est.Media al Alta</t>
  </si>
  <si>
    <t>AGC PEDIATRÍA</t>
  </si>
  <si>
    <t>AGC NEUROCIENCIAS</t>
  </si>
  <si>
    <t>AGC PULMÓN</t>
  </si>
  <si>
    <t>AGC SALUD MENTAL</t>
  </si>
  <si>
    <t>AGC MEDICINA INTERNA</t>
  </si>
  <si>
    <t>AGC  CORAZÓN</t>
  </si>
  <si>
    <t>AGC CORAZÓN</t>
  </si>
  <si>
    <t>ESPECIALIDAD: NEUROCIRUGÍA</t>
  </si>
  <si>
    <t>ESPECIALIDAD: NEUROLOGÍA</t>
  </si>
  <si>
    <t>ESPECIALIDAD: PEDIATRÍA</t>
  </si>
  <si>
    <t>ESPECIALIDAD: UCI PEDIÁTRICA</t>
  </si>
  <si>
    <t>* Comparte los GRDs con Pediatria</t>
  </si>
  <si>
    <t>ESPECIALIDAD: NEONATOLOGÍA</t>
  </si>
  <si>
    <t>ESPECIALIDAD: NEUMOLOGÍA</t>
  </si>
  <si>
    <t>ESPECIALIDAD: PSIQUIATRÍA</t>
  </si>
  <si>
    <t>ESP.: PSIQ. ADOLESCENTES</t>
  </si>
  <si>
    <t>ESP.: PSIQUIATRÍA DE ENLACE</t>
  </si>
  <si>
    <t>ESP.: INSUFICIENCIA CARDIACA</t>
  </si>
  <si>
    <t>ESPECIALIDAD: CARDIOLOGÍA</t>
  </si>
  <si>
    <t>ESPECIALIDAD: CIR. INFANTIL</t>
  </si>
  <si>
    <t>ESPECIALIDAD: CIR. TORÁCICA</t>
  </si>
  <si>
    <t xml:space="preserve">CIR. GENERAL  </t>
  </si>
  <si>
    <t>CIR. MAXILOFACIAL</t>
  </si>
  <si>
    <t>CIR. PLÁSTICA</t>
  </si>
  <si>
    <t xml:space="preserve">CIR. VASCULAR </t>
  </si>
  <si>
    <t>Est.Media al Alta</t>
  </si>
  <si>
    <t>ANATOMÍA PATOLÓGICA</t>
  </si>
  <si>
    <t xml:space="preserve">                       Infiltación</t>
  </si>
  <si>
    <t xml:space="preserve">                       Bomba PCA</t>
  </si>
  <si>
    <t xml:space="preserve">                       Parche</t>
  </si>
  <si>
    <t xml:space="preserve">                                     Esclerosis múltiple</t>
  </si>
  <si>
    <t>Volúmenes estáticos</t>
  </si>
  <si>
    <t>UNIDAD DE ERGONOMÍA</t>
  </si>
  <si>
    <t>Ergoespirometrías</t>
  </si>
  <si>
    <t>ALERGOLOGÍA</t>
  </si>
  <si>
    <t>Partos con anestesia epidural</t>
  </si>
  <si>
    <t xml:space="preserve"> % sobre el total de partos</t>
  </si>
  <si>
    <t>Valoraciones preanestésicas en consulta</t>
  </si>
  <si>
    <t xml:space="preserve">                                     Fibrosis quística</t>
  </si>
  <si>
    <t xml:space="preserve">                                     Uso hospitalario</t>
  </si>
  <si>
    <t xml:space="preserve">                                     Virus hepatitis C</t>
  </si>
  <si>
    <t xml:space="preserve">                                     Virus inmunodeficiencia humana</t>
  </si>
  <si>
    <t>Nutrición parenteral</t>
  </si>
  <si>
    <t xml:space="preserve">         Nº de unidades nutrientes NPT</t>
  </si>
  <si>
    <t xml:space="preserve">         Prepaciones estériles</t>
  </si>
  <si>
    <t>Estudios del sueño (hospital de día)</t>
  </si>
  <si>
    <t xml:space="preserve">         Tratamientos hospital de día</t>
  </si>
  <si>
    <t xml:space="preserve">         Trasplantes médula ósea</t>
  </si>
  <si>
    <t xml:space="preserve">         Procedimientos terapéuticos</t>
  </si>
  <si>
    <t xml:space="preserve">         Estudios gestacionales</t>
  </si>
  <si>
    <t xml:space="preserve">         Estudios materno-fetales</t>
  </si>
  <si>
    <t>Controles ambientales</t>
  </si>
  <si>
    <t>Accidentes biológicos y laborales</t>
  </si>
  <si>
    <t>Enfermedad profesional</t>
  </si>
  <si>
    <t>Estudios :</t>
  </si>
  <si>
    <t xml:space="preserve">         Radiología simple</t>
  </si>
  <si>
    <t xml:space="preserve">         Rx digestivo</t>
  </si>
  <si>
    <t xml:space="preserve">         Rx genitourinario</t>
  </si>
  <si>
    <t xml:space="preserve">         TAC</t>
  </si>
  <si>
    <t xml:space="preserve">         RNM</t>
  </si>
  <si>
    <t xml:space="preserve">         Mamografías</t>
  </si>
  <si>
    <t xml:space="preserve">         Rx Intervencionista mama</t>
  </si>
  <si>
    <t xml:space="preserve">         Neurovascular diagnóstico</t>
  </si>
  <si>
    <t xml:space="preserve">         Neurovascular terapéutico</t>
  </si>
  <si>
    <t xml:space="preserve">         Rx Intervencionista vascular diagnóstico</t>
  </si>
  <si>
    <t xml:space="preserve">         Rx Intervencionista Vascular Terapéutico</t>
  </si>
  <si>
    <t>Nº de pacientes externos atendidos</t>
  </si>
  <si>
    <t>Principales pacientes externos:</t>
  </si>
  <si>
    <t>Hematología Clínica:</t>
  </si>
  <si>
    <t xml:space="preserve"> Ingresos Externos</t>
  </si>
  <si>
    <t>SERVICIOS</t>
  </si>
  <si>
    <t>CAMAS</t>
  </si>
  <si>
    <t>TOTALES</t>
  </si>
  <si>
    <t xml:space="preserve"> </t>
  </si>
  <si>
    <t>DIGESTIVO</t>
  </si>
  <si>
    <t>REHABILITACIÓN</t>
  </si>
  <si>
    <t>O.R.L.</t>
  </si>
  <si>
    <t>C. INFANTIL</t>
  </si>
  <si>
    <t xml:space="preserve">% OCUPAC. </t>
  </si>
  <si>
    <t>TOTAL</t>
  </si>
  <si>
    <t>PRIMERAS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</si>
  <si>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</si>
  <si>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</si>
  <si>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</si>
  <si>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</si>
  <si>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</si>
  <si>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</si>
  <si>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</si>
  <si>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</si>
  <si>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</si>
  <si>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</si>
  <si>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</si>
  <si>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</si>
  <si>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</si>
  <si>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EVOLUCIÓN ANUAL</t>
  </si>
  <si>
    <t>Distribución %</t>
  </si>
  <si>
    <t>ACTIVIDAD   DE CONSULTAS EXTERNAS</t>
  </si>
  <si>
    <t>REVISIONES</t>
  </si>
  <si>
    <t>ACTIVIDAD   QUIRÚRGICA</t>
  </si>
  <si>
    <t>ACTIVIDAD DE HOSPITALIZACIÓN</t>
  </si>
  <si>
    <t>AMBULATORIA</t>
  </si>
  <si>
    <t>INERVENCIONES</t>
  </si>
  <si>
    <t>PROGRAMADAS</t>
  </si>
  <si>
    <t>INTERVENCIONES</t>
  </si>
  <si>
    <t>URGENTES</t>
  </si>
  <si>
    <t xml:space="preserve">          ENERO</t>
  </si>
  <si>
    <t xml:space="preserve">          FEBRERO</t>
  </si>
  <si>
    <t xml:space="preserve">          MARZO</t>
  </si>
  <si>
    <t xml:space="preserve">          ABRIL</t>
  </si>
  <si>
    <t xml:space="preserve">          MAYO</t>
  </si>
  <si>
    <t xml:space="preserve">          JUNIO</t>
  </si>
  <si>
    <t xml:space="preserve">          JULIO</t>
  </si>
  <si>
    <t xml:space="preserve">          AGOSTO</t>
  </si>
  <si>
    <t xml:space="preserve">          SEPTIEMBRE</t>
  </si>
  <si>
    <t xml:space="preserve">          OCTUBRE</t>
  </si>
  <si>
    <t xml:space="preserve">          NOVIEMBRE</t>
  </si>
  <si>
    <t xml:space="preserve">          DICIEMBRE</t>
  </si>
  <si>
    <t>ACTIVIDAD  DE PARTOS</t>
  </si>
  <si>
    <t>Nº DE PARTOS</t>
  </si>
  <si>
    <t xml:space="preserve">  </t>
  </si>
  <si>
    <t>ACTIVIDAD DE  URGENCIAS</t>
  </si>
  <si>
    <t>PEDIÁTRICAS</t>
  </si>
  <si>
    <t>ANESTESIA Y REANIMACIÓN</t>
  </si>
  <si>
    <t xml:space="preserve">                       Iontoforesis</t>
  </si>
  <si>
    <t>Tratamientos Unidad del Dolor :</t>
  </si>
  <si>
    <t>FARMACIA</t>
  </si>
  <si>
    <t>Citotóxicos</t>
  </si>
  <si>
    <t>Hospital de Día</t>
  </si>
  <si>
    <t>HEMATOLOGÍA Y HEMOTERAPIA</t>
  </si>
  <si>
    <t xml:space="preserve">         Determinaciones</t>
  </si>
  <si>
    <t>Banco de Sangre :</t>
  </si>
  <si>
    <t xml:space="preserve">         Transfusiones</t>
  </si>
  <si>
    <t xml:space="preserve">         Autotransfusiones</t>
  </si>
  <si>
    <t xml:space="preserve">ESPECIALIDADES: </t>
  </si>
  <si>
    <t>MEDICINA NUCLEAR</t>
  </si>
  <si>
    <t>MEDICINA PREVENTIVA</t>
  </si>
  <si>
    <t>PREVENCIÓN DE RIESGOS LABORALES</t>
  </si>
  <si>
    <t>Reconocimientos</t>
  </si>
  <si>
    <t>Vacunas</t>
  </si>
  <si>
    <t xml:space="preserve">    PULMÓN</t>
  </si>
  <si>
    <t xml:space="preserve">    SALUD MENTAL</t>
  </si>
  <si>
    <t xml:space="preserve">    MEDICINA INTERNA</t>
  </si>
  <si>
    <t xml:space="preserve">         Otros</t>
  </si>
  <si>
    <t>ESPECIALIDADES :</t>
  </si>
  <si>
    <t>Gastroscopias</t>
  </si>
  <si>
    <t>Broncoscopias</t>
  </si>
  <si>
    <t>ONCOLOGÍA RADIOTERÁPICA</t>
  </si>
  <si>
    <t xml:space="preserve">         Sesiones</t>
  </si>
  <si>
    <t>PEDIATRÍA</t>
  </si>
  <si>
    <t>Ttos hospital de día</t>
  </si>
  <si>
    <t xml:space="preserve"> HEMATOLOGÍA Y HEMOTERAPIA</t>
  </si>
  <si>
    <t xml:space="preserve"> ONCOLOGÍA RADIOTERÁPICA</t>
  </si>
  <si>
    <t xml:space="preserve"> Hospital de Día</t>
  </si>
  <si>
    <t>Prótesis</t>
  </si>
  <si>
    <t>Ortesis</t>
  </si>
  <si>
    <t xml:space="preserve"> Nº de Camas</t>
  </si>
  <si>
    <t xml:space="preserve"> Ingresos</t>
  </si>
  <si>
    <t xml:space="preserve"> % Ocupación</t>
  </si>
  <si>
    <t xml:space="preserve"> Primeras Consultas</t>
  </si>
  <si>
    <t xml:space="preserve"> Consultas Sucesivas</t>
  </si>
  <si>
    <t xml:space="preserve"> Total Consultas</t>
  </si>
  <si>
    <t xml:space="preserve"> Sucesivas/Primeras</t>
  </si>
  <si>
    <t xml:space="preserve"> Presión de Urgencias</t>
  </si>
  <si>
    <t>GRD</t>
  </si>
  <si>
    <t xml:space="preserve"> DESCRIPCIÓN</t>
  </si>
  <si>
    <t>ALTAS</t>
  </si>
  <si>
    <t>%TOTAL</t>
  </si>
  <si>
    <t>EM TOTAL</t>
  </si>
  <si>
    <t>ENDOCRINOLOGÍA</t>
  </si>
  <si>
    <t>ONCOLOGÍA MÉDICA</t>
  </si>
  <si>
    <t>* En los servicios del área de Pediatría, la Hospitalización se realiza por grupos de edad, porque los servicios</t>
  </si>
  <si>
    <t xml:space="preserve">  no tienen asignación directa de camas.</t>
  </si>
  <si>
    <t>REUMATOLOGÍA</t>
  </si>
  <si>
    <t xml:space="preserve">MEDICINA NUCLEAR </t>
  </si>
  <si>
    <t xml:space="preserve"> Intervenciones Programadas </t>
  </si>
  <si>
    <t xml:space="preserve"> Intervenciones Urgentes</t>
  </si>
  <si>
    <t xml:space="preserve"> Total Intervenciones</t>
  </si>
  <si>
    <t xml:space="preserve"> Trasplantes Cardiaco</t>
  </si>
  <si>
    <t xml:space="preserve"> Intervenciones Programadas</t>
  </si>
  <si>
    <t>* Nº de Camas</t>
  </si>
  <si>
    <t>AGC/ESPECIALIDADES</t>
  </si>
  <si>
    <t xml:space="preserve"> Proc.Quir.Amb.fuera de Quir.</t>
  </si>
  <si>
    <t xml:space="preserve">*En los Servicios del Area Pediátrica ,la hospitalización se realiza por grupos de edad, porque los Servicios no tienen </t>
  </si>
  <si>
    <t xml:space="preserve">  asignación  directa de camas.</t>
  </si>
  <si>
    <t>Pacientes Externos</t>
  </si>
  <si>
    <t>Dispensación</t>
  </si>
  <si>
    <t>Farmacotecnia</t>
  </si>
  <si>
    <t xml:space="preserve">                                     Esclerosis lateral amiotrófica</t>
  </si>
  <si>
    <t xml:space="preserve">                                     Fármacos TNF</t>
  </si>
  <si>
    <t>Asma inducido por ejercicio</t>
  </si>
  <si>
    <t>Pruebas broncodilatadoras pediátricas</t>
  </si>
  <si>
    <t>Feno pediátrico</t>
  </si>
  <si>
    <t>Test de marcha</t>
  </si>
  <si>
    <t>Difusión pulmonar</t>
  </si>
  <si>
    <t>Pruebas (Hospital de día)</t>
  </si>
  <si>
    <t xml:space="preserve">OFTALMOLOGÍA </t>
  </si>
  <si>
    <t>Ginecología</t>
  </si>
  <si>
    <t>Obstetricia</t>
  </si>
  <si>
    <t xml:space="preserve"> Pro.Quir.Amb.fuera de Quir.</t>
  </si>
  <si>
    <t xml:space="preserve"> Partos</t>
  </si>
  <si>
    <t>% Partos Vag. Con Epidural</t>
  </si>
  <si>
    <t xml:space="preserve"> %Cesáreas / Partos</t>
  </si>
  <si>
    <t xml:space="preserve">                                                                                                                                  </t>
  </si>
  <si>
    <t>UROLOGIA</t>
  </si>
  <si>
    <t>ANESTESIA Y UDAD DOLOR</t>
  </si>
  <si>
    <t xml:space="preserve">   Extración Multiorgánica + Multitejidos</t>
  </si>
  <si>
    <t>%NO INGRESADAS</t>
  </si>
  <si>
    <t xml:space="preserve">   DERMATOLOGÍA  </t>
  </si>
  <si>
    <t xml:space="preserve">   ANESTESIA</t>
  </si>
  <si>
    <t xml:space="preserve">DERMATOLOGÍA </t>
  </si>
  <si>
    <t xml:space="preserve"> Gammagrafias</t>
  </si>
  <si>
    <t>Espirometrias pediátricas</t>
  </si>
  <si>
    <t>Videofilmación</t>
  </si>
  <si>
    <t>AGC-UGC/ESPECIALIDAD</t>
  </si>
  <si>
    <t xml:space="preserve">  PREVENCIÓN RIESGOS LABORALES</t>
  </si>
  <si>
    <t xml:space="preserve">    REHABILITACIÓN</t>
  </si>
  <si>
    <t xml:space="preserve">   UVI A</t>
  </si>
  <si>
    <t>ADULTOS</t>
  </si>
  <si>
    <t>Shunt</t>
  </si>
  <si>
    <t xml:space="preserve">                       Elastomeras</t>
  </si>
  <si>
    <t xml:space="preserve">         Extacción tejido hematopoyético</t>
  </si>
  <si>
    <t>Mantoux</t>
  </si>
  <si>
    <t>OFTALMOLOGIA</t>
  </si>
  <si>
    <t>Campo visual</t>
  </si>
  <si>
    <t>Laser yag</t>
  </si>
  <si>
    <t>Terapía fotódinamica</t>
  </si>
  <si>
    <t>Laser argón</t>
  </si>
  <si>
    <t>Trasplante cornea</t>
  </si>
  <si>
    <t>ESP.: UNIDAD DE INFECCIOSAS</t>
  </si>
  <si>
    <t xml:space="preserve">ESP.: CORTA ESTANCIA </t>
  </si>
  <si>
    <t>UGC REHABILITACIÓN</t>
  </si>
  <si>
    <t>U.V.I. A</t>
  </si>
  <si>
    <t>U.V.I. C.C</t>
  </si>
  <si>
    <t xml:space="preserve">   Extración Hepática</t>
  </si>
  <si>
    <t xml:space="preserve">        Trasplante cardiaco             </t>
  </si>
  <si>
    <t xml:space="preserve">        Trasplante renal                    </t>
  </si>
  <si>
    <t xml:space="preserve">        Trasplante  Córnea               </t>
  </si>
  <si>
    <t xml:space="preserve">        Trasplante hepático            </t>
  </si>
  <si>
    <t xml:space="preserve">        Trasplante  médula ósea     </t>
  </si>
  <si>
    <t>UGC MEDICINA INTERNA</t>
  </si>
  <si>
    <t>GINECOLÓGICAS</t>
  </si>
  <si>
    <t>RENAL</t>
  </si>
  <si>
    <t>CORNEA</t>
  </si>
  <si>
    <t>M.OSEA</t>
  </si>
  <si>
    <t>CORAZÓN</t>
  </si>
  <si>
    <t>HIGADO</t>
  </si>
  <si>
    <t>Esputo inducido</t>
  </si>
  <si>
    <t>Autorrefractometría</t>
  </si>
  <si>
    <t>Centros Privados</t>
  </si>
  <si>
    <t>Flujometría</t>
  </si>
  <si>
    <t>Cistoscopia</t>
  </si>
  <si>
    <t>CARDIOLOGÍA</t>
  </si>
  <si>
    <t>Hemodinámica diagnóstica :</t>
  </si>
  <si>
    <t xml:space="preserve">      Cateterismos</t>
  </si>
  <si>
    <t xml:space="preserve">      Biopsias miocárdicas</t>
  </si>
  <si>
    <t>Hemodinámica terapéutica:</t>
  </si>
  <si>
    <t>LAB. BIOQUIMICA CLÍNICA</t>
  </si>
  <si>
    <t>LAB. INMUNOLOGÍA</t>
  </si>
  <si>
    <t>Pacientes</t>
  </si>
  <si>
    <t>Peticiones</t>
  </si>
  <si>
    <t>Pruebas</t>
  </si>
  <si>
    <t xml:space="preserve">LAB. MICROBIOLOGIA </t>
  </si>
  <si>
    <t>Relacion Pruebas / Peticiones</t>
  </si>
  <si>
    <t>LAB. ONCOLOGÍA MOLECULAR</t>
  </si>
  <si>
    <t>LAB. GENÉTICA MOLECULAR</t>
  </si>
  <si>
    <t>U. INVESTIGACIÓN</t>
  </si>
  <si>
    <t>MEDICINA INTERNA</t>
  </si>
  <si>
    <t>Est. Patolog. Neuromuscular</t>
  </si>
  <si>
    <t>Potenciales Evocados</t>
  </si>
  <si>
    <t>Video E.E.G.</t>
  </si>
  <si>
    <t>Estudios Sueño Totales</t>
  </si>
  <si>
    <t>I.O.M</t>
  </si>
  <si>
    <t>NEUROFISIOLOGÍA CLÍNICA</t>
  </si>
  <si>
    <t>Nº de dispensaciones dosis unitarias</t>
  </si>
  <si>
    <t>Nº de dispensaciones por stock</t>
  </si>
  <si>
    <t xml:space="preserve">Rutina  Peticiones </t>
  </si>
  <si>
    <t xml:space="preserve">               Pruebas </t>
  </si>
  <si>
    <t xml:space="preserve">Urgencias  Peticiones  </t>
  </si>
  <si>
    <t xml:space="preserve">                       Pruebas  </t>
  </si>
  <si>
    <t xml:space="preserve"> GINECOLOGIA Y OBSTETRICIA</t>
  </si>
  <si>
    <t xml:space="preserve">                                     Hepatitis B</t>
  </si>
  <si>
    <t xml:space="preserve">    GINECOLOGIA</t>
  </si>
  <si>
    <t xml:space="preserve">                       Bloqueo </t>
  </si>
  <si>
    <t xml:space="preserve">                       Tens/Otros</t>
  </si>
  <si>
    <t>ESPDS Decúbito y Sedestación</t>
  </si>
  <si>
    <t>Espirometria</t>
  </si>
  <si>
    <t>P. Provocación bronquial específica</t>
  </si>
  <si>
    <t>P. Provocación bronquial inespecífica</t>
  </si>
  <si>
    <t>Titulación Oxigenoterapia</t>
  </si>
  <si>
    <t xml:space="preserve">         Alergia a Alimentos</t>
  </si>
  <si>
    <t xml:space="preserve">         Alergia a Anestésicos</t>
  </si>
  <si>
    <t xml:space="preserve">         Alergia Contacto</t>
  </si>
  <si>
    <t xml:space="preserve">         Alergia a Fármacos</t>
  </si>
  <si>
    <t xml:space="preserve">         HIR  Inmunoterapia</t>
  </si>
  <si>
    <t xml:space="preserve">         Alergia HOTRA Otros Tratamientos Procd. H.D.</t>
  </si>
  <si>
    <t xml:space="preserve">         Alergia PRICK-Test</t>
  </si>
  <si>
    <t xml:space="preserve"> C.   P.  R.</t>
  </si>
  <si>
    <t>USE  (Ecoendoscopia)</t>
  </si>
  <si>
    <t>P. E. Motilidad Digestiva</t>
  </si>
  <si>
    <t>Test de Aliento</t>
  </si>
  <si>
    <t>Biopsias hepáticas</t>
  </si>
  <si>
    <t>Fibroscán</t>
  </si>
  <si>
    <t>Hemodiálisis Concertada: Pacientes</t>
  </si>
  <si>
    <t>Retinografías</t>
  </si>
  <si>
    <t>Instilaciones Ácido Hialurónico</t>
  </si>
  <si>
    <t>Infiltraciones</t>
  </si>
  <si>
    <t>Tratamiento Fotodinámica</t>
  </si>
  <si>
    <t>Fototerapia</t>
  </si>
  <si>
    <t xml:space="preserve">         Prepaciones no estériles</t>
  </si>
  <si>
    <t xml:space="preserve">                                     Hemofilia </t>
  </si>
  <si>
    <t>OTROS DIAGNÓSTICOS DEL APARATO DIGESTIVO</t>
  </si>
  <si>
    <t>DISTRIBUCIÓN % DE  LAS ALTAS POR EDADES</t>
  </si>
  <si>
    <t xml:space="preserve"> 0-14 años</t>
  </si>
  <si>
    <t>15-29 años</t>
  </si>
  <si>
    <t>30-44 años</t>
  </si>
  <si>
    <t>45-59 años</t>
  </si>
  <si>
    <t>60-74 años</t>
  </si>
  <si>
    <t>&gt; 74 años</t>
  </si>
  <si>
    <t xml:space="preserve"> %</t>
  </si>
  <si>
    <t xml:space="preserve">    ONCOLOGÍA MÉDICA</t>
  </si>
  <si>
    <t xml:space="preserve">    UNIDAD DE HIPOACUSIA</t>
  </si>
  <si>
    <t xml:space="preserve">    PREVENCIÓN RIESGOS LABORALES</t>
  </si>
  <si>
    <t xml:space="preserve">    ANESTESIA</t>
  </si>
  <si>
    <t xml:space="preserve">    NEUMOLOGÍA</t>
  </si>
  <si>
    <t xml:space="preserve">   TOTAL </t>
  </si>
  <si>
    <t xml:space="preserve">    OFTALMOLOGÍA</t>
  </si>
  <si>
    <t>OTROS</t>
  </si>
  <si>
    <t xml:space="preserve"> Sesiones Hemodiálisis</t>
  </si>
  <si>
    <t xml:space="preserve"> Prom.Pacientes IRC Hospital</t>
  </si>
  <si>
    <t xml:space="preserve"> Ingresos por traslado</t>
  </si>
  <si>
    <t xml:space="preserve"> Est.Media Ingresos Totales</t>
  </si>
  <si>
    <t>Ingresos Totales Servicio</t>
  </si>
  <si>
    <t>Est.Media Ingresos Totales</t>
  </si>
  <si>
    <t>Act.Quirurgica Total</t>
  </si>
  <si>
    <t xml:space="preserve">     Cir.con Ingreso</t>
  </si>
  <si>
    <t xml:space="preserve">     Cir.Ambulatoria</t>
  </si>
  <si>
    <t xml:space="preserve"> Intervenciones con Ingreso</t>
  </si>
  <si>
    <t xml:space="preserve"> Intervenciones Ambulatorias</t>
  </si>
  <si>
    <t xml:space="preserve"> Intervencionescon Ingreso</t>
  </si>
  <si>
    <t xml:space="preserve"> Consultas Preventivas</t>
  </si>
  <si>
    <t>AÑO 2019</t>
  </si>
  <si>
    <t>VOY AQUÍ</t>
  </si>
  <si>
    <t>GINECOLOGÍA Y OBSTETRICIA</t>
  </si>
  <si>
    <t>AÑO 2020</t>
  </si>
  <si>
    <t>EVOLUCIÓN MENSUAL 2020</t>
  </si>
  <si>
    <t>EVOLUCIÓN ANUAL 2020</t>
  </si>
  <si>
    <t>ACTIVIDAD QUIRÚRGICA  2020</t>
  </si>
  <si>
    <t xml:space="preserve"> CONSULTAS EXTERNAS   2020</t>
  </si>
  <si>
    <t>HOSPITALIZACIÓN     2020</t>
  </si>
  <si>
    <t>EVOLUCIÓN MENSUAL DEL %  OCUPACIÓN  2020</t>
  </si>
  <si>
    <t>CIRUGIA</t>
  </si>
  <si>
    <t>HOSPITALIZACIÓN</t>
  </si>
  <si>
    <t>DISTRIBUCIÓN DE LOS INGRESOS POR ÁREAS</t>
  </si>
  <si>
    <t>Biopsias Totales</t>
  </si>
  <si>
    <t xml:space="preserve">     No intraoperatorias</t>
  </si>
  <si>
    <t xml:space="preserve">     Intraoperatorias</t>
  </si>
  <si>
    <t>Citologías Totales</t>
  </si>
  <si>
    <t xml:space="preserve">     No Vaginales</t>
  </si>
  <si>
    <t xml:space="preserve">     Vaginales</t>
  </si>
  <si>
    <t xml:space="preserve">Autopsias </t>
  </si>
  <si>
    <t>Paaf</t>
  </si>
  <si>
    <t>Caso Consulta</t>
  </si>
  <si>
    <t>Microscopia</t>
  </si>
  <si>
    <t>Determinaciones</t>
  </si>
  <si>
    <t>Muestras</t>
  </si>
  <si>
    <t>Gammagrafías Totales:</t>
  </si>
  <si>
    <t xml:space="preserve">                      - Convencionales</t>
  </si>
  <si>
    <t xml:space="preserve">                      - PET</t>
  </si>
  <si>
    <t>Ttos. Terapia Radiometabólilca</t>
  </si>
  <si>
    <t>Informes de Estudios no realizados</t>
  </si>
  <si>
    <t>Notificación  enfermedad obligatoria /  urgente</t>
  </si>
  <si>
    <t>Pacientes sometidos a vigilancia por MMR</t>
  </si>
  <si>
    <t>Infecciones Nuevas</t>
  </si>
  <si>
    <t xml:space="preserve">    Asesoramiento medidas control Inf.Nosocomial</t>
  </si>
  <si>
    <t xml:space="preserve">    Interconsultas por MMR atendidas</t>
  </si>
  <si>
    <t xml:space="preserve">    Nº brotes investigados y controlados</t>
  </si>
  <si>
    <t>Dosis de Vacunas administradas</t>
  </si>
  <si>
    <t>Interconsultas Vacunas atendidas</t>
  </si>
  <si>
    <t>Docencia :  Nº Talleres / Sesiones</t>
  </si>
  <si>
    <t xml:space="preserve">     Angioplastias </t>
  </si>
  <si>
    <t xml:space="preserve">     Valvuloplastias</t>
  </si>
  <si>
    <t xml:space="preserve">     Mitraclip</t>
  </si>
  <si>
    <t xml:space="preserve">     Cierre Percutáneo</t>
  </si>
  <si>
    <t xml:space="preserve">     Endoprótesis Aórtica  (TAVI)</t>
  </si>
  <si>
    <t>Stent Totales</t>
  </si>
  <si>
    <t xml:space="preserve">     Sten liberador</t>
  </si>
  <si>
    <t>Est. Electrofisológicos Terapeúticos</t>
  </si>
  <si>
    <t xml:space="preserve">     Marcapasos  (Incluye recambio Completo)</t>
  </si>
  <si>
    <t xml:space="preserve">     Sustitución Generador Marcapasos</t>
  </si>
  <si>
    <t xml:space="preserve">     Recambios Electrodo</t>
  </si>
  <si>
    <t xml:space="preserve">     Marcapasos Provisonales</t>
  </si>
  <si>
    <t xml:space="preserve">     Cardioversiones</t>
  </si>
  <si>
    <t xml:space="preserve">     Ablaciones</t>
  </si>
  <si>
    <t xml:space="preserve">     Implante/ Sust.. Dai  Total</t>
  </si>
  <si>
    <t xml:space="preserve">           Dai Tricameral</t>
  </si>
  <si>
    <t>Est. Electrofisológicos Diagnósticos</t>
  </si>
  <si>
    <t xml:space="preserve">     Mesa basculante </t>
  </si>
  <si>
    <t xml:space="preserve">     Holter implantable</t>
  </si>
  <si>
    <t xml:space="preserve">     Otros Est. Electrofisológicos Diagnósticos</t>
  </si>
  <si>
    <t>Revisiones desfibrilador</t>
  </si>
  <si>
    <t>Holter</t>
  </si>
  <si>
    <t>Eco Transtorácico</t>
  </si>
  <si>
    <t>Eco-Transesofágico</t>
  </si>
  <si>
    <t>Eco Dobutamina (Farmacológico)</t>
  </si>
  <si>
    <t>Ergometrias Totales</t>
  </si>
  <si>
    <t xml:space="preserve">     Ergometrias  Isótopos</t>
  </si>
  <si>
    <t>Láser Vascular</t>
  </si>
  <si>
    <t>Proc.Quir.fuera Quirófano</t>
  </si>
  <si>
    <t>Colonoscopias Total:</t>
  </si>
  <si>
    <t xml:space="preserve">            Colonos Cribado Poblacional</t>
  </si>
  <si>
    <t xml:space="preserve">Consultas:        </t>
  </si>
  <si>
    <t xml:space="preserve">                            - Ecografías (Toco-Gine)</t>
  </si>
  <si>
    <t xml:space="preserve">                            - Histeroscopias (p.q.c.)</t>
  </si>
  <si>
    <t xml:space="preserve">Udad. Reprod. Asistida </t>
  </si>
  <si>
    <t xml:space="preserve">                            -  Ecografías</t>
  </si>
  <si>
    <t xml:space="preserve">                            -  Instruciones y docencia</t>
  </si>
  <si>
    <t xml:space="preserve">                            -  Seminogramas</t>
  </si>
  <si>
    <t xml:space="preserve">                            -  Inseminación</t>
  </si>
  <si>
    <t xml:space="preserve">                            - Ciclos F.I.V.</t>
  </si>
  <si>
    <t xml:space="preserve">                            -  Punciones  FIV</t>
  </si>
  <si>
    <t xml:space="preserve">                            -  Ovocitos tratados</t>
  </si>
  <si>
    <t xml:space="preserve">                            -  Transferencias embrionarias</t>
  </si>
  <si>
    <t xml:space="preserve">                            -  C. Congelado / Descongelado</t>
  </si>
  <si>
    <t xml:space="preserve">                            -  Biopsias Testiculares</t>
  </si>
  <si>
    <t>Udad. Diagnóstico Prenatal</t>
  </si>
  <si>
    <t xml:space="preserve">                            -  Amniocentesis</t>
  </si>
  <si>
    <t xml:space="preserve"> Hemodiálisis Sesiones Totales:</t>
  </si>
  <si>
    <t xml:space="preserve">                                  I.R.C.:   Pacientes </t>
  </si>
  <si>
    <t xml:space="preserve">                                               Sesiones </t>
  </si>
  <si>
    <t>Hemodiálisis Domiciliaria : Pacientes</t>
  </si>
  <si>
    <t xml:space="preserve">                                       Sesiones </t>
  </si>
  <si>
    <t xml:space="preserve">                                     Sesiones </t>
  </si>
  <si>
    <t>Diálisis Peritoneal Pacientes:</t>
  </si>
  <si>
    <t xml:space="preserve">                             DPCA </t>
  </si>
  <si>
    <t xml:space="preserve">                                      ICC (incluido DPCA)</t>
  </si>
  <si>
    <t xml:space="preserve">                             DPA (con Cicladora)</t>
  </si>
  <si>
    <t>Ampa / Mapas</t>
  </si>
  <si>
    <t>Biopsias</t>
  </si>
  <si>
    <t>Eco Broncoscopia EBUS</t>
  </si>
  <si>
    <t>Toracoscopia</t>
  </si>
  <si>
    <t>Test Sudor</t>
  </si>
  <si>
    <t>Estudio de Arteria Temporal</t>
  </si>
  <si>
    <t>Tt. Toxina Botulínica</t>
  </si>
  <si>
    <t>Doppler de troncos supraaórticos</t>
  </si>
  <si>
    <t>Ecografía Ocular</t>
  </si>
  <si>
    <t>Acelerador Lineal:</t>
  </si>
  <si>
    <t xml:space="preserve">          Pacientes Nuevos</t>
  </si>
  <si>
    <t xml:space="preserve">          Sesiones</t>
  </si>
  <si>
    <t>Radioterapia Superficial:</t>
  </si>
  <si>
    <t>Simulaciones</t>
  </si>
  <si>
    <t>TC</t>
  </si>
  <si>
    <t>Sesiones        - Cinesiterapia</t>
  </si>
  <si>
    <t xml:space="preserve">                     - Electroterapia</t>
  </si>
  <si>
    <t xml:space="preserve">                     - Escuela de espalda</t>
  </si>
  <si>
    <t xml:space="preserve">                     - T. Ocupacional</t>
  </si>
  <si>
    <t xml:space="preserve">                     - Balneoterapia</t>
  </si>
  <si>
    <t xml:space="preserve">                     - Rehabilitación Cardiaca</t>
  </si>
  <si>
    <t xml:space="preserve">                     - Rehabilitación Respiratoria</t>
  </si>
  <si>
    <t xml:space="preserve">                     - Logopedia</t>
  </si>
  <si>
    <t>Tto. Toxina Botulínica</t>
  </si>
  <si>
    <t xml:space="preserve">Procedimiento Endoscópico </t>
  </si>
  <si>
    <t>Biopsias de Próstata</t>
  </si>
  <si>
    <t>Flujometrías con Residuo</t>
  </si>
  <si>
    <t>Bio Feed Back</t>
  </si>
  <si>
    <t>Cistografía</t>
  </si>
  <si>
    <t>Estudio Urodinámico sin Sedación</t>
  </si>
  <si>
    <t xml:space="preserve">Dilataciones </t>
  </si>
  <si>
    <t>Instilaciones BCG</t>
  </si>
  <si>
    <t>Instilaciones Mitomicina</t>
  </si>
  <si>
    <t>Litotricia</t>
  </si>
  <si>
    <t>Ecografía Transrectal</t>
  </si>
  <si>
    <t>Otoemisiones acústicas en planta</t>
  </si>
  <si>
    <t>Otoemisiones acústicas Neo</t>
  </si>
  <si>
    <t>Otoemisiones acústicas en Consulta</t>
  </si>
  <si>
    <t>Pot. ev. Auditiv.de tron.cerebral</t>
  </si>
  <si>
    <t>Impedancio</t>
  </si>
  <si>
    <t>Audiometria</t>
  </si>
  <si>
    <t>Altas Fs</t>
  </si>
  <si>
    <t>Recaptación</t>
  </si>
  <si>
    <t>Prod.. Distorsión</t>
  </si>
  <si>
    <t>Programación</t>
  </si>
  <si>
    <t xml:space="preserve">   U. INVEST. Y METABOLISMO ÓSEO</t>
  </si>
  <si>
    <t>ESPECIALIDADES  DE CUPO</t>
  </si>
  <si>
    <t>TOTAL ESPECIALIDADES DE CUPO</t>
  </si>
  <si>
    <t>SUCESIVAS</t>
  </si>
  <si>
    <t>RELACION  2ª/1ª</t>
  </si>
  <si>
    <t xml:space="preserve"> CONSULTAS EXTERNAS 2020</t>
  </si>
  <si>
    <t>EVOLUCIÓN ANUAL CONSULTAS EXTERNAS 2020</t>
  </si>
  <si>
    <t xml:space="preserve"> CONSULTAS PREVENTIVAS 2020</t>
  </si>
  <si>
    <t>INGRESOS</t>
  </si>
  <si>
    <t>AÑOS</t>
  </si>
  <si>
    <t xml:space="preserve">     -----</t>
  </si>
  <si>
    <t>INTERVENCIONES CORONARIAS PERCUTÁNEAS SIN IAM</t>
  </si>
  <si>
    <t>INTERVENCIONES CORONARIAS PERCUTÁNEAS CON IAM</t>
  </si>
  <si>
    <t>PROCEDIMIENTOS SOBRE VÁLVULAS CARDIACAS SIN IAM O DIAGNOSTICO COMPLEJO</t>
  </si>
  <si>
    <t>INSUFICIENCIA CARDÍACA</t>
  </si>
  <si>
    <t>CATETERISMO CARDÍACO POR OTRA CONDICIÓN NO CORONARIA</t>
  </si>
  <si>
    <t>IMPLANT. MARCAPASOS CARDIACO PERMANENTE SIN IAM, FALLO CARDIACO O SHOCK</t>
  </si>
  <si>
    <t>BYPASS CORONARIO SIN IAM O DIAGNOSTICO COMPLEJO</t>
  </si>
  <si>
    <t>REPARACIÓN CARDIOTORÁCICA MAYOR DE ANOMALÍA CARDÍACA</t>
  </si>
  <si>
    <t>BYPASS CORONARIO CON IAM O DIAGNOSTICO COMPLEJO</t>
  </si>
  <si>
    <t>OTROS PROCEDIMIENTOS CARDIOTORÁCICOS Y VASCULARES TORÁCICOS</t>
  </si>
  <si>
    <t>OXIGENACIÓN POR MEMBRANA EXTRACORPÓREA (ECMO)</t>
  </si>
  <si>
    <t>INFECCIONES E INFLAMACIONES PULMONARES MAYORES</t>
  </si>
  <si>
    <t>ENFERMEDADES APARATO RESPIRATORIO CON VENTILACIÓN ASISTIDA DE MÁS DE 96 HORAS</t>
  </si>
  <si>
    <t>TRAQUEOSTOMÍA CON VM 96+ HORAS SIN PROCEDIMIENTO EXTENSIVO</t>
  </si>
  <si>
    <t>OTRA NEUMONÍA</t>
  </si>
  <si>
    <t>OTROS DIAGNÓSTICOS MENORES, SIGNOS Y SÍNTOMAS DE APARATO RESPIRATORIO</t>
  </si>
  <si>
    <t>INFECCIONES DE RIÑÓN Y TRACTO URINARIO</t>
  </si>
  <si>
    <t>SEPTICEMIA E INFECCIONES DISEMINADAS</t>
  </si>
  <si>
    <t>ESP.: MEDICINA INTERNA GRAL.</t>
  </si>
  <si>
    <t>ESP.: U. TRAUMAT. CRANEOENCEFÁLICO</t>
  </si>
  <si>
    <t>ESPECIALIDAD: NEUROLOGIA GRAL</t>
  </si>
  <si>
    <t>ESPECIALIDAD: NEUROVASCULAR</t>
  </si>
  <si>
    <t>ESPECIALIDAD: ICTUS</t>
  </si>
  <si>
    <t>ESPECIALIDAD: C. CARDIACA</t>
  </si>
  <si>
    <t>FALLO RESPIRATORIO</t>
  </si>
  <si>
    <t>ARRITMIAS CARDÍACAS Y TRASTORNOS DE LA CONDUCCIÓN</t>
  </si>
  <si>
    <t>ENFERMEDAD VÍRICA</t>
  </si>
  <si>
    <t>INFECCIONES DE VÍAS RESPIRATORIAS SUPERIORES</t>
  </si>
  <si>
    <t>INFECCIONES BACTERIANAS MAYORES DE APARATO DIGESTIVO</t>
  </si>
  <si>
    <t>OTRAS GASTROENTERITIS, NÁUSEAS Y VÓMITOS</t>
  </si>
  <si>
    <t>TRAUMATISMO CRANEAL CON COMA &gt;1H O HEMORRAGIA</t>
  </si>
  <si>
    <t>TRAUMA SIGNIFICATIVO MÚLTIPLE SIN PROCEDIMIENTO QUIRÚRGICO</t>
  </si>
  <si>
    <t>CONMOCION CEREBRAL, FRACTURA CRANEAL CERRADA NEOM, LESIÓN INTRACRANEAL NO COMPLICADA, COMA &lt;1 HR O SIN COMA</t>
  </si>
  <si>
    <t>OTROS PROCEDIMIENTOS SOBRE SISTEMA NERVIOSO Y RELACIONADOS</t>
  </si>
  <si>
    <t>ACVA Y OCLUSIONES PRECEREBRALES CON INFARTO</t>
  </si>
  <si>
    <t>TRASPLANTE RENAL</t>
  </si>
  <si>
    <t>DAÑO AGUDO DE RINÓN</t>
  </si>
  <si>
    <t>MALFUNCIONAMIENTO, REACCIÓN O COMPLICACIÓN DE DISPOSITIVO QUIRÚRGICO GENITOURINARIO</t>
  </si>
  <si>
    <t>CRANEOTOMÍA EXCEPTO POR TRAUMA</t>
  </si>
  <si>
    <t>PROCEDIMIENTOS VASCULARES EXTRACRANEALES</t>
  </si>
  <si>
    <t>HEMORRAGIA INTRACRANEAL</t>
  </si>
  <si>
    <t>OTRAS ENFERMEDADES DEL SISTEMA NERVIOSO</t>
  </si>
  <si>
    <t>PROCEDIMIENTOS SOBRE SHUNT VENTRICULAR</t>
  </si>
  <si>
    <t>ESCISIÓN Y DESCOMPRESIÓN DE DISCO INTERVERTEBRAL</t>
  </si>
  <si>
    <t>CONVULSIONES</t>
  </si>
  <si>
    <t>TRASTORNOS DEGENERATIVOS DE SISTEMA NERVIOSO, EXCEPTO ESCLEROSIS MÚLTIPLE</t>
  </si>
  <si>
    <t>MIGRAÑA Y OTRAS CEFALEAS</t>
  </si>
  <si>
    <t>ACCIDENTE ISQUÉMICO TRANSITORIO</t>
  </si>
  <si>
    <t>APENDICECTOMÍA SIN DIAGNÓSTICO PRINCIPAL COMPLEJO</t>
  </si>
  <si>
    <t>NEONATO, PESO AL NACER &gt;2499 G NEONATO NORMAL O NEONATO CON OTRO PROBLEMA</t>
  </si>
  <si>
    <t>TRASTORNOS CONGÉNITOS DEL METABOLISMO</t>
  </si>
  <si>
    <t>BRONQUIOLITIS Y NEUMONÍA POR VIRUS SINCITIAL RESPIRATORIO</t>
  </si>
  <si>
    <t>NEONATO, PESO AL NACER 2000-2499 G, NEONATO NORMAL O NEONATO CON OTROS PROBLEMAS</t>
  </si>
  <si>
    <t>NEONATO, PESO AL NACER &gt;2499 G CON OTRAS CONDICIONES SIGNIFICATIVAS</t>
  </si>
  <si>
    <t>NEONATO, PESO AL NACER &gt;2499G CON SÍNDROME DE DISTRESS RESPIRATORIO/OTRA CONDICIÓN RESP. MAYOR</t>
  </si>
  <si>
    <t>NEONATO, PESO AL NACER 1500-1999 G CON O SIN OTRA CONDICIÓN SIGNIFICATIVA</t>
  </si>
  <si>
    <t>PROCEDIMIENTOS SOBRE PENE, TESTÍCULOS Y ESCROTO</t>
  </si>
  <si>
    <t>APENDICECTOMÍA CON DIAGNÓSTICO PRINCIPAL COMPLEJO</t>
  </si>
  <si>
    <t>PROCEDIMIENTOS SOBRE HERNIA INGUINAL, FEMORAL Y UMBILICAL</t>
  </si>
  <si>
    <t>NEOPLASIAS RESPIRATORIAS</t>
  </si>
  <si>
    <t>ENFERMEDAD PULMONAR OBSTRUCTIVA CRÓNICA</t>
  </si>
  <si>
    <t>EMBOLISMO PULMONAR</t>
  </si>
  <si>
    <t>TRAUMATISMOS TORÁCICOS PRINCIPALES</t>
  </si>
  <si>
    <t>OTROS PROCEDIMIENTOS SOBRE APARATO RESPIRATORIO</t>
  </si>
  <si>
    <t>PROCEDIMIENTOS MAYORES SOBRE APARATO RESPIRATORIO</t>
  </si>
  <si>
    <t>OTRAS ENFERMEDADES RESPIRATORIAS EXCEPTO SIGNOS, SÍNTOMAS Y DIAG. MENORES</t>
  </si>
  <si>
    <t>TRASTORNOS Y LESIONES ESPINALES</t>
  </si>
  <si>
    <t>TRASTORNOS DEPRESIVOS MAYORES Y OTROS/PSICOSIS NO ESPECIFICADA</t>
  </si>
  <si>
    <t>ESQUIZOFRENIA</t>
  </si>
  <si>
    <t>TRASTORNOS BIPOLARES</t>
  </si>
  <si>
    <t>TRASTORNOS DE PERSONALIDAD Y CONTROL DE IMPULSOS</t>
  </si>
  <si>
    <t>TRASTORNO ALIMENTARIO</t>
  </si>
  <si>
    <t>TRASTORNOS DE ADAPTACIÓN Y NEUROSIS EXCEPTO DIAGNÓSTICOS DEPRESIVOS</t>
  </si>
  <si>
    <t>ENVENENAMIENTO POR AGENTES MEDICINALES</t>
  </si>
  <si>
    <t>OTRAS ENFERMEDADES DE PIEL , TEJIDO SUBCUTÁNEO Y MAMA</t>
  </si>
  <si>
    <t>INJERTO PIEL PARA DIAGNÓSTICOS PIEL Y TEJIDO SUBCUTÁNEO</t>
  </si>
  <si>
    <t>TRASTORNOS MAYORES DE LA PIEL</t>
  </si>
  <si>
    <t>TRASTORNOS DEL TRACTO Y VESÍCULA BILIAR</t>
  </si>
  <si>
    <t>TRASTORNOS DE PÁNCREAS EXCEPTO NEOPLASIA MALIGNA</t>
  </si>
  <si>
    <t>NEOPLASIA MALIGNA DE SISTEMA HEPATOBILIAR O DE PÁNCREAS</t>
  </si>
  <si>
    <t>OTRAS HEMORRAGIAS GASTROINTESTINALES INESPECÍFICAS</t>
  </si>
  <si>
    <t>DIABETES</t>
  </si>
  <si>
    <t>OTRAS TRASTORNOS ENDOCRINOS</t>
  </si>
  <si>
    <t>NEOPLASIAS DE OÍDO, NARIZ, BOCA ,GARGANTA Y CRANEALES/FACIALES</t>
  </si>
  <si>
    <t>DIGESTIVO HEPATOLOGÍA</t>
  </si>
  <si>
    <t>DIGESTIVO PÁNCRESAS Y VÍAS BILIARES</t>
  </si>
  <si>
    <t>DIGESTIVO GASTROENTEROLOGIA</t>
  </si>
  <si>
    <t>ENFERMEDAD HEPÁTICA ALCOHÓLICA</t>
  </si>
  <si>
    <t>OTRO PROCEDIMIENTO QUIRÚRGICO PARA NEOPLASMAS LINFÁTICOS/HEMATOPOYÉTICOS/OTROS</t>
  </si>
  <si>
    <t>COMA HEPÁTICO Y OTROS TRASTORNOS MAYORES DE HÍGADO</t>
  </si>
  <si>
    <t>OTROS PROCEDIMIENTOS HEPATOBILIARES, PÁNCREAS Y ABDOMINALES</t>
  </si>
  <si>
    <t>OTRAS COMPLICACIONES DE TRATAMIENTO</t>
  </si>
  <si>
    <t>PROCEDIMIENTOS MAYORES SOBRE VÍA BILIAR</t>
  </si>
  <si>
    <t>ULCERA PÉPTICA Y GASTRITIS</t>
  </si>
  <si>
    <t>DIVERTICULITIS Y DIVERTICULOSIS</t>
  </si>
  <si>
    <t>ENFERMEDAD INFLAMATORIA INTESTINAL</t>
  </si>
  <si>
    <t>QUIMIOTERAPIA POR LEUCEMIA AGUDA</t>
  </si>
  <si>
    <t>LEUCEMIA AGUDA</t>
  </si>
  <si>
    <t>LINFOMA, MIELOMA Y LEUCEMIA NO AGUDA</t>
  </si>
  <si>
    <t>TRASPLANTE AUTÓLOGO DE MÉDULA ÓSEA</t>
  </si>
  <si>
    <t>OTRA QUIMIOTERAPIA</t>
  </si>
  <si>
    <t>NEOPLASIA MALIGNA DIGESTIVA</t>
  </si>
  <si>
    <t>DIAG MAYORES HEMATOLÓGICOS/INMUNOLÓGICOS EXCEPTO CRISIS POR CÉLULAS FALCIFORMES Y COAGULACIÓN</t>
  </si>
  <si>
    <t>NEOPLASIAS DE SISTEMA NERVIOSO</t>
  </si>
  <si>
    <t>OTROS PROC. QUIRÚRGICOS DE AP. GENITAL MASCULINO</t>
  </si>
  <si>
    <t>NEOPLASIAS DE APARATO GENITAL MASCULINO</t>
  </si>
  <si>
    <t>OTROS DIAGNÓSTICOS DE SISTEMA MUSCULOESQUELÉTICO Y TEJIDO CONECTIVO</t>
  </si>
  <si>
    <t>TRASTORNOS DE TEJIDO CONECTIVO</t>
  </si>
  <si>
    <t>MULTIPLE SCLEROSIS &amp; OTHER DEMYELINATING DISEASES</t>
  </si>
  <si>
    <t>TRASTORNOS VASCULARES PERIFÉRICOS Y OTROS</t>
  </si>
  <si>
    <t>OSTEOMIELITIS, ARTRITIS SÉPTICA Y OTRAS INFECCIONES MUSCULOESQUELÉTICAS</t>
  </si>
  <si>
    <t>TRASTORNOS DE LA TIROIDES</t>
  </si>
  <si>
    <t>RADIOTERAPIA</t>
  </si>
  <si>
    <t>TRAQUEOSTOMÍA CON VM 96+ HORAS CON PROCEDIMIENTO EXTENSIVO</t>
  </si>
  <si>
    <t>PROCEDIMIENTOS SOBRE VÁLVULAS CARDIACAS CON IAM O DIAGNOSTICO COMPLEJO</t>
  </si>
  <si>
    <t>PROCEDIMIENTOS MAYORES SOBRE INTESTINO GRUESO</t>
  </si>
  <si>
    <t>PROCEDIMIENTOS MAYORES SOBRE INTESTINO DELGADO</t>
  </si>
  <si>
    <t>OTROS PROCEDIMIENTOS SOBRE OÍDO, NARIZ, BOCA Y GARGANTA</t>
  </si>
  <si>
    <t>PROCEDIMIENTOS SOBRE HUESOS FACIALES EXCEPTO PROC. MAYORES SOBRE HUESO CRANEAL/FACIAL</t>
  </si>
  <si>
    <t>OTRAS ENFERMEDADES DE OÍDO, NARIZ, BOCA , GARGANTA Y CRANEALES/FACIALES</t>
  </si>
  <si>
    <t>ENFERMEDADES Y TRASTORNOS DENTALES</t>
  </si>
  <si>
    <t>PROCEDIMIENTOS MAYORES SOBRE HUESOS CRANEALES/FACIALES</t>
  </si>
  <si>
    <t>PROCEDIMIENTOS SOBRE MANO Y MUÑECA</t>
  </si>
  <si>
    <t>PROCEDIMIENTOS SOBRE MAMA EXCEPTO MASTECTOMÍA</t>
  </si>
  <si>
    <t>OTROS PROCEDIMIENTOS SOBRE PIEL, TEJIDO SUBCUTÁNEO Y RELACIONADOS</t>
  </si>
  <si>
    <t>PROCEDIMIENTOS DE MASTECTOMÍA</t>
  </si>
  <si>
    <t>PROCEDIMIENTOS ARTERIALES SOBRE EXTREMIDAD INFERIOR</t>
  </si>
  <si>
    <t>AMPUTACIÓN EXTREMIDADES INFERIORES EXCEPTO DEDOS DEL PIE</t>
  </si>
  <si>
    <t>PROCEDIMIENTOS ABDOMINALES VASCULARES MAYORES</t>
  </si>
  <si>
    <t>OTROS PROCEDIMIENTOS VASCULARES PERIFIRICOS</t>
  </si>
  <si>
    <t>PROCEDIMIENTOS SOBRE ÚTERO Y ANEJOS PROCESO NO MALIGNO, EXCEPTO LEIOMIOMA</t>
  </si>
  <si>
    <t>PROCEDIMIENTOS SOBRE ÚTERO Y ANEJOS PARA LEIOMIOMA</t>
  </si>
  <si>
    <t>DILATACIÓN Y LEGRADO, ASPIRACIÓN O HISTEROTOMÍA PARA DIAGNÓSTICOS OBSTÉTRICOS</t>
  </si>
  <si>
    <t>OTRAS ENFERMEDADES MENSTRUALES Y DEL APARATO REPRODUCTOR FEMENINO</t>
  </si>
  <si>
    <t>PROC. S. ÚTERO, ANEJOS POR N.MALIGNA NO OVÁRICAS NI DE ANEJOS</t>
  </si>
  <si>
    <t>PARTO</t>
  </si>
  <si>
    <t>CESÁREA</t>
  </si>
  <si>
    <t>OTROS DIAGNÓSTICOS ANTEPARTO</t>
  </si>
  <si>
    <t>PARTO CON PROCEDIMIENTO QUIRÚRGICO EXCEPTO D Y L Y/O ESTERILIZACIÓN</t>
  </si>
  <si>
    <t>FALSO TRABAJO DE PARTO</t>
  </si>
  <si>
    <t>INFECCIONES Y OTRAS ENFERMEDADES OCULARES</t>
  </si>
  <si>
    <t>PROCEDIMIENTOS SOBRE OJO Y ÓRBITA</t>
  </si>
  <si>
    <t>OTROS CUIDADOS POSTERIORES Y CONVALECENCIA</t>
  </si>
  <si>
    <t>PROCEDIMIENTOS SOBRE TIROIDES, PARATIROIDES Y TRACTO TIROGLOSO</t>
  </si>
  <si>
    <t>OTROS PROCEDIMIENTOS MAYORES SOBRE CABEZA Y CUELLO</t>
  </si>
  <si>
    <t>SUSTITUCIÓN ARTICULACIÓN CADERA</t>
  </si>
  <si>
    <t>PROCEDIMIENTOS SOBRE RODILLA Y PARTE INFERIOR DE LA PIERNA EXCEPTO PIE</t>
  </si>
  <si>
    <t>PROCEDIMIENTOS SOBRE HOMBRO, CODO Y ANTEBRAZO EXC. SUSTITUCIÓN DE ARTICULACIÓN</t>
  </si>
  <si>
    <t>REPARACIÓN DE FRACTURA DE CADERA Y FÉMUR</t>
  </si>
  <si>
    <t>SUSTITUCIÓN ARTICULACIÓN RODILLA</t>
  </si>
  <si>
    <t>PROCEDIMIENTOS SOBRE RIÑÓN Y TRACTO URINARIO POR PROCESOS NO MALIGNOS</t>
  </si>
  <si>
    <t>PROCEDIMIENTOS URETRALES Y TRANSURETRALES</t>
  </si>
  <si>
    <t>PROCEDIMIENTOS MAYORES SOBRE PELVIS MASCULINA</t>
  </si>
  <si>
    <t>CÁLCULOS URINARIOS Y OBSTRUCCIÓN ADQUIRIDA DEL TRACTO URINARIO SUPERIOR</t>
  </si>
  <si>
    <t>OTROS DIAGNÓSTICOS, SIGNOS Y SÍNTOMAS SOBRE RIÑÓN Y TRACTO URINARIO</t>
  </si>
  <si>
    <t xml:space="preserve"> Trasplante Cardiaco</t>
  </si>
  <si>
    <t xml:space="preserve"> Hospital de día</t>
  </si>
  <si>
    <t xml:space="preserve"> Trasplante Renal</t>
  </si>
  <si>
    <t xml:space="preserve"> Prom. Pacientes CAPD</t>
  </si>
  <si>
    <t xml:space="preserve"> Proc.Quir.Amb.fuera de  Quirófano</t>
  </si>
  <si>
    <t xml:space="preserve"> Trasplante Hepático</t>
  </si>
  <si>
    <t xml:space="preserve"> Trasplante médula ósea</t>
  </si>
  <si>
    <t xml:space="preserve"> PET</t>
  </si>
  <si>
    <t xml:space="preserve"> Procedimientos Quirúrgicos Fuera Quirofano</t>
  </si>
  <si>
    <t xml:space="preserve"> Trasplante de córnea</t>
  </si>
</sst>
</file>

<file path=xl/styles.xml><?xml version="1.0" encoding="utf-8"?>
<styleSheet xmlns="http://schemas.openxmlformats.org/spreadsheetml/2006/main">
  <numFmts count="8">
    <numFmt numFmtId="43" formatCode="_-* #,##0.00\ _€_-;\-* #,##0.00\ _€_-;_-* &quot;-&quot;??\ _€_-;_-@_-"/>
    <numFmt numFmtId="164" formatCode="_(* #,##0.00_);_(* \(#,##0.00\);_(* &quot;-&quot;??_);_(@_)"/>
    <numFmt numFmtId="165" formatCode="0.0000"/>
    <numFmt numFmtId="166" formatCode="#,##0.0\ _p_t_a;[Red]\-#,##0.0\ _p_t_a"/>
    <numFmt numFmtId="167" formatCode="0.0"/>
    <numFmt numFmtId="168" formatCode="#,##0.0"/>
    <numFmt numFmtId="169" formatCode="_(* #,##0_);_(* \(#,##0\);_(* &quot;-&quot;??_);_(@_)"/>
    <numFmt numFmtId="170" formatCode="#,##0.0\ _€;[Red]\-#,##0.0\ _€"/>
  </numFmts>
  <fonts count="58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13.5"/>
      <name val="MS Sans Serif"/>
      <family val="2"/>
    </font>
    <font>
      <b/>
      <sz val="12"/>
      <name val="MS Sans Serif"/>
      <family val="2"/>
    </font>
    <font>
      <b/>
      <i/>
      <sz val="13.5"/>
      <name val="MS Sans Serif"/>
      <family val="2"/>
    </font>
    <font>
      <b/>
      <i/>
      <sz val="14"/>
      <name val="MS Sans Serif"/>
      <family val="2"/>
    </font>
    <font>
      <b/>
      <sz val="8"/>
      <name val="MS Sans Serif"/>
      <family val="2"/>
    </font>
    <font>
      <b/>
      <sz val="14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0"/>
      <name val="MS Sans Serif"/>
      <family val="2"/>
    </font>
    <font>
      <b/>
      <sz val="14"/>
      <name val="MS Sans Serif"/>
      <family val="2"/>
    </font>
    <font>
      <sz val="2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9"/>
      <name val="MS Sans Serif"/>
      <family val="2"/>
    </font>
    <font>
      <sz val="10"/>
      <name val="Arial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b/>
      <sz val="10"/>
      <color indexed="10"/>
      <name val="Arial"/>
      <family val="2"/>
    </font>
    <font>
      <b/>
      <sz val="14"/>
      <color indexed="44"/>
      <name val="MS Sans Serif"/>
      <family val="2"/>
    </font>
    <font>
      <b/>
      <sz val="10"/>
      <color indexed="10"/>
      <name val="MS Sans Serif"/>
      <family val="2"/>
    </font>
    <font>
      <b/>
      <sz val="12"/>
      <color indexed="10"/>
      <name val="MS Sans Serif"/>
      <family val="2"/>
    </font>
    <font>
      <b/>
      <sz val="8"/>
      <color indexed="10"/>
      <name val="MS Sans Serif"/>
      <family val="2"/>
    </font>
    <font>
      <b/>
      <i/>
      <sz val="14"/>
      <color indexed="10"/>
      <name val="MS Sans Serif"/>
      <family val="2"/>
    </font>
    <font>
      <b/>
      <sz val="12"/>
      <color indexed="10"/>
      <name val="MS Sans Serif"/>
      <family val="2"/>
    </font>
    <font>
      <b/>
      <sz val="14"/>
      <color indexed="12"/>
      <name val="MS Sans Serif"/>
      <family val="2"/>
    </font>
    <font>
      <sz val="10"/>
      <color indexed="12"/>
      <name val="MS Sans Serif"/>
      <family val="2"/>
    </font>
    <font>
      <b/>
      <sz val="16"/>
      <name val="MS Sans Serif"/>
      <family val="2"/>
    </font>
    <font>
      <sz val="10"/>
      <name val="MS Sans Serif"/>
      <family val="2"/>
    </font>
    <font>
      <b/>
      <sz val="18"/>
      <name val="MS Sans Serif"/>
      <family val="2"/>
    </font>
    <font>
      <sz val="10"/>
      <name val="MS Sans Serif"/>
      <family val="2"/>
    </font>
    <font>
      <sz val="11"/>
      <name val="MS Sans Serif"/>
      <family val="2"/>
    </font>
    <font>
      <b/>
      <i/>
      <sz val="12"/>
      <name val="MS Sans Serif"/>
      <family val="2"/>
    </font>
    <font>
      <sz val="8"/>
      <color indexed="10"/>
      <name val="Arial"/>
      <family val="2"/>
    </font>
    <font>
      <b/>
      <i/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b/>
      <sz val="12"/>
      <color rgb="FFFF0000"/>
      <name val="MS Sans Serif"/>
      <family val="2"/>
    </font>
    <font>
      <sz val="10"/>
      <color theme="0"/>
      <name val="MS Sans Serif"/>
      <family val="2"/>
    </font>
    <font>
      <b/>
      <sz val="20"/>
      <color theme="6" tint="-0.499984740745262"/>
      <name val="MS Sans Serif"/>
      <family val="2"/>
    </font>
    <font>
      <b/>
      <sz val="14"/>
      <color theme="3" tint="0.39997558519241921"/>
      <name val="MS Sans Serif"/>
      <family val="2"/>
    </font>
    <font>
      <sz val="10"/>
      <color theme="3" tint="0.39997558519241921"/>
      <name val="MS Sans Serif"/>
      <family val="2"/>
    </font>
    <font>
      <sz val="10"/>
      <color theme="9" tint="-0.249977111117893"/>
      <name val="MS Sans Serif"/>
      <family val="2"/>
    </font>
    <font>
      <sz val="20"/>
      <color theme="3" tint="0.39997558519241921"/>
      <name val="MS Sans Serif"/>
      <family val="2"/>
    </font>
    <font>
      <b/>
      <sz val="18"/>
      <color theme="6" tint="-0.499984740745262"/>
      <name val="MS Sans Serif"/>
      <family val="2"/>
    </font>
    <font>
      <b/>
      <sz val="10"/>
      <color rgb="FFFF0000"/>
      <name val="MS Sans Serif"/>
      <family val="2"/>
    </font>
  </fonts>
  <fills count="10">
    <fill>
      <patternFill patternType="none"/>
    </fill>
    <fill>
      <patternFill patternType="gray125"/>
    </fill>
    <fill>
      <patternFill patternType="gray125">
        <fgColor indexed="9"/>
        <bgColor indexed="9"/>
      </patternFill>
    </fill>
    <fill>
      <patternFill patternType="solid">
        <fgColor indexed="9"/>
        <bgColor indexed="2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gray0625">
        <bgColor theme="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0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5" fillId="0" borderId="0"/>
  </cellStyleXfs>
  <cellXfs count="488">
    <xf numFmtId="0" fontId="0" fillId="0" borderId="0" xfId="0"/>
    <xf numFmtId="38" fontId="0" fillId="0" borderId="0" xfId="1" applyNumberFormat="1" applyFont="1"/>
    <xf numFmtId="0" fontId="3" fillId="0" borderId="0" xfId="0" applyFont="1" applyBorder="1"/>
    <xf numFmtId="2" fontId="0" fillId="0" borderId="0" xfId="0" applyNumberFormat="1"/>
    <xf numFmtId="0" fontId="1" fillId="2" borderId="0" xfId="0" applyFont="1" applyFill="1" applyBorder="1" applyAlignment="1">
      <alignment horizontal="center"/>
    </xf>
    <xf numFmtId="0" fontId="0" fillId="2" borderId="0" xfId="0" applyFill="1" applyBorder="1"/>
    <xf numFmtId="0" fontId="5" fillId="2" borderId="0" xfId="0" applyFont="1" applyFill="1" applyBorder="1"/>
    <xf numFmtId="0" fontId="1" fillId="2" borderId="0" xfId="0" quotePrefix="1" applyFont="1" applyFill="1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1" fillId="0" borderId="0" xfId="0" applyFont="1" applyBorder="1"/>
    <xf numFmtId="38" fontId="0" fillId="3" borderId="0" xfId="2" applyFont="1" applyFill="1" applyBorder="1" applyAlignment="1">
      <alignment horizontal="centerContinuous"/>
    </xf>
    <xf numFmtId="38" fontId="0" fillId="3" borderId="0" xfId="0" applyNumberFormat="1" applyFill="1" applyBorder="1" applyAlignment="1">
      <alignment horizontal="centerContinuous"/>
    </xf>
    <xf numFmtId="40" fontId="0" fillId="3" borderId="0" xfId="1" applyFont="1" applyFill="1" applyBorder="1" applyAlignment="1">
      <alignment horizontal="centerContinuous"/>
    </xf>
    <xf numFmtId="0" fontId="10" fillId="0" borderId="0" xfId="0" applyFont="1" applyBorder="1"/>
    <xf numFmtId="38" fontId="11" fillId="3" borderId="0" xfId="2" applyFont="1" applyFill="1" applyBorder="1" applyAlignment="1">
      <alignment horizontal="centerContinuous"/>
    </xf>
    <xf numFmtId="38" fontId="11" fillId="3" borderId="0" xfId="0" applyNumberFormat="1" applyFont="1" applyFill="1" applyBorder="1" applyAlignment="1">
      <alignment horizontal="centerContinuous"/>
    </xf>
    <xf numFmtId="40" fontId="11" fillId="3" borderId="0" xfId="1" applyFont="1" applyFill="1" applyBorder="1" applyAlignment="1">
      <alignment horizontal="centerContinuous"/>
    </xf>
    <xf numFmtId="0" fontId="6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0" fillId="0" borderId="0" xfId="0" applyBorder="1"/>
    <xf numFmtId="0" fontId="13" fillId="4" borderId="0" xfId="0" applyFont="1" applyFill="1" applyBorder="1"/>
    <xf numFmtId="38" fontId="14" fillId="3" borderId="0" xfId="2" applyFont="1" applyFill="1" applyBorder="1" applyAlignment="1">
      <alignment horizontal="centerContinuous"/>
    </xf>
    <xf numFmtId="40" fontId="14" fillId="3" borderId="0" xfId="1" applyFont="1" applyFill="1" applyBorder="1" applyAlignment="1">
      <alignment horizontal="centerContinuous"/>
    </xf>
    <xf numFmtId="0" fontId="16" fillId="0" borderId="0" xfId="0" applyFont="1" applyBorder="1" applyAlignment="1">
      <alignment horizontal="left"/>
    </xf>
    <xf numFmtId="0" fontId="16" fillId="0" borderId="0" xfId="0" applyFont="1"/>
    <xf numFmtId="0" fontId="15" fillId="0" borderId="0" xfId="0" applyFont="1"/>
    <xf numFmtId="0" fontId="6" fillId="0" borderId="0" xfId="0" applyFont="1"/>
    <xf numFmtId="0" fontId="17" fillId="0" borderId="0" xfId="0" applyFont="1"/>
    <xf numFmtId="38" fontId="0" fillId="0" borderId="0" xfId="2" applyFont="1"/>
    <xf numFmtId="166" fontId="0" fillId="0" borderId="0" xfId="2" applyNumberFormat="1" applyFont="1" applyAlignment="1">
      <alignment horizontal="center"/>
    </xf>
    <xf numFmtId="38" fontId="0" fillId="3" borderId="0" xfId="1" applyNumberFormat="1" applyFont="1" applyFill="1" applyBorder="1" applyAlignment="1">
      <alignment horizontal="centerContinuous"/>
    </xf>
    <xf numFmtId="38" fontId="0" fillId="3" borderId="0" xfId="2" applyFont="1" applyFill="1" applyBorder="1" applyAlignment="1">
      <alignment horizontal="center"/>
    </xf>
    <xf numFmtId="0" fontId="15" fillId="0" borderId="0" xfId="0" applyFont="1" applyBorder="1" applyAlignment="1">
      <alignment horizontal="centerContinuous"/>
    </xf>
    <xf numFmtId="0" fontId="15" fillId="0" borderId="0" xfId="0" applyFont="1" applyBorder="1" applyAlignment="1">
      <alignment horizontal="center"/>
    </xf>
    <xf numFmtId="0" fontId="6" fillId="0" borderId="0" xfId="0" applyFont="1" applyBorder="1"/>
    <xf numFmtId="38" fontId="6" fillId="3" borderId="0" xfId="2" applyFont="1" applyFill="1" applyBorder="1" applyAlignment="1">
      <alignment horizontal="centerContinuous"/>
    </xf>
    <xf numFmtId="38" fontId="6" fillId="3" borderId="0" xfId="0" applyNumberFormat="1" applyFont="1" applyFill="1" applyBorder="1" applyAlignment="1">
      <alignment horizontal="centerContinuous"/>
    </xf>
    <xf numFmtId="38" fontId="6" fillId="3" borderId="0" xfId="1" applyNumberFormat="1" applyFont="1" applyFill="1" applyBorder="1" applyAlignment="1">
      <alignment horizontal="centerContinuous"/>
    </xf>
    <xf numFmtId="38" fontId="6" fillId="3" borderId="0" xfId="2" applyFont="1" applyFill="1" applyBorder="1" applyAlignment="1">
      <alignment horizontal="center"/>
    </xf>
    <xf numFmtId="166" fontId="0" fillId="3" borderId="0" xfId="0" applyNumberFormat="1" applyFill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66" fontId="6" fillId="3" borderId="0" xfId="0" applyNumberFormat="1" applyFont="1" applyFill="1" applyBorder="1" applyAlignment="1">
      <alignment horizontal="centerContinuous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20" fillId="0" borderId="0" xfId="0" applyFont="1" applyBorder="1"/>
    <xf numFmtId="0" fontId="20" fillId="0" borderId="9" xfId="0" applyFont="1" applyBorder="1"/>
    <xf numFmtId="0" fontId="20" fillId="0" borderId="10" xfId="0" applyFont="1" applyBorder="1"/>
    <xf numFmtId="0" fontId="20" fillId="0" borderId="11" xfId="0" applyFont="1" applyBorder="1" applyAlignment="1">
      <alignment horizontal="center"/>
    </xf>
    <xf numFmtId="2" fontId="20" fillId="0" borderId="12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4" xfId="0" applyFont="1" applyBorder="1"/>
    <xf numFmtId="0" fontId="20" fillId="0" borderId="15" xfId="0" applyFont="1" applyBorder="1"/>
    <xf numFmtId="0" fontId="20" fillId="0" borderId="14" xfId="0" applyFont="1" applyBorder="1" applyAlignment="1">
      <alignment horizontal="center"/>
    </xf>
    <xf numFmtId="2" fontId="20" fillId="0" borderId="15" xfId="0" applyNumberFormat="1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2" fontId="20" fillId="0" borderId="16" xfId="0" applyNumberFormat="1" applyFont="1" applyBorder="1" applyAlignment="1">
      <alignment horizontal="center"/>
    </xf>
    <xf numFmtId="0" fontId="0" fillId="0" borderId="0" xfId="0" applyAlignment="1"/>
    <xf numFmtId="2" fontId="20" fillId="0" borderId="10" xfId="0" applyNumberFormat="1" applyFont="1" applyBorder="1" applyAlignment="1">
      <alignment horizontal="center"/>
    </xf>
    <xf numFmtId="0" fontId="20" fillId="0" borderId="16" xfId="0" applyFont="1" applyBorder="1"/>
    <xf numFmtId="0" fontId="20" fillId="0" borderId="0" xfId="0" applyFont="1" applyBorder="1" applyAlignment="1">
      <alignment horizontal="center"/>
    </xf>
    <xf numFmtId="0" fontId="20" fillId="0" borderId="13" xfId="0" applyFont="1" applyBorder="1"/>
    <xf numFmtId="0" fontId="19" fillId="0" borderId="0" xfId="0" applyFont="1" applyBorder="1"/>
    <xf numFmtId="0" fontId="21" fillId="0" borderId="0" xfId="0" applyFont="1" applyBorder="1" applyAlignment="1">
      <alignment horizontal="center"/>
    </xf>
    <xf numFmtId="2" fontId="21" fillId="0" borderId="0" xfId="0" applyNumberFormat="1" applyFont="1" applyBorder="1" applyAlignment="1">
      <alignment horizontal="center"/>
    </xf>
    <xf numFmtId="0" fontId="19" fillId="0" borderId="2" xfId="0" applyFont="1" applyBorder="1"/>
    <xf numFmtId="3" fontId="21" fillId="0" borderId="0" xfId="0" applyNumberFormat="1" applyFont="1" applyBorder="1" applyAlignment="1">
      <alignment horizontal="center"/>
    </xf>
    <xf numFmtId="0" fontId="23" fillId="0" borderId="17" xfId="0" applyFont="1" applyBorder="1"/>
    <xf numFmtId="0" fontId="21" fillId="0" borderId="0" xfId="0" applyFont="1" applyBorder="1"/>
    <xf numFmtId="0" fontId="19" fillId="0" borderId="0" xfId="0" applyFont="1"/>
    <xf numFmtId="0" fontId="23" fillId="0" borderId="0" xfId="0" applyFont="1" applyBorder="1"/>
    <xf numFmtId="3" fontId="0" fillId="0" borderId="0" xfId="0" applyNumberFormat="1"/>
    <xf numFmtId="4" fontId="0" fillId="0" borderId="0" xfId="0" applyNumberFormat="1"/>
    <xf numFmtId="38" fontId="0" fillId="0" borderId="0" xfId="0" applyNumberFormat="1"/>
    <xf numFmtId="0" fontId="24" fillId="4" borderId="0" xfId="0" applyFont="1" applyFill="1"/>
    <xf numFmtId="0" fontId="7" fillId="0" borderId="0" xfId="0" applyFont="1" applyBorder="1" applyAlignment="1">
      <alignment horizontal="center"/>
    </xf>
    <xf numFmtId="0" fontId="19" fillId="0" borderId="7" xfId="0" applyFont="1" applyBorder="1"/>
    <xf numFmtId="0" fontId="23" fillId="0" borderId="7" xfId="0" applyFont="1" applyBorder="1"/>
    <xf numFmtId="0" fontId="21" fillId="0" borderId="7" xfId="0" applyFont="1" applyBorder="1"/>
    <xf numFmtId="2" fontId="20" fillId="0" borderId="18" xfId="0" applyNumberFormat="1" applyFont="1" applyBorder="1" applyAlignment="1">
      <alignment horizontal="center"/>
    </xf>
    <xf numFmtId="165" fontId="20" fillId="0" borderId="19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Fill="1" applyBorder="1"/>
    <xf numFmtId="0" fontId="25" fillId="0" borderId="0" xfId="4"/>
    <xf numFmtId="1" fontId="25" fillId="0" borderId="0" xfId="4" applyNumberFormat="1"/>
    <xf numFmtId="1" fontId="0" fillId="0" borderId="0" xfId="0" applyNumberFormat="1"/>
    <xf numFmtId="2" fontId="20" fillId="0" borderId="0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0" fontId="22" fillId="0" borderId="0" xfId="0" applyFont="1" applyBorder="1"/>
    <xf numFmtId="0" fontId="26" fillId="0" borderId="0" xfId="0" applyFont="1"/>
    <xf numFmtId="1" fontId="27" fillId="0" borderId="0" xfId="1" applyNumberFormat="1" applyFont="1" applyAlignment="1">
      <alignment horizontal="center"/>
    </xf>
    <xf numFmtId="38" fontId="27" fillId="0" borderId="0" xfId="1" applyNumberFormat="1" applyFont="1" applyAlignment="1">
      <alignment horizontal="center"/>
    </xf>
    <xf numFmtId="2" fontId="27" fillId="0" borderId="0" xfId="0" applyNumberFormat="1" applyFont="1"/>
    <xf numFmtId="167" fontId="27" fillId="0" borderId="0" xfId="1" applyNumberFormat="1" applyFont="1" applyBorder="1" applyAlignment="1">
      <alignment horizontal="center"/>
    </xf>
    <xf numFmtId="0" fontId="27" fillId="0" borderId="0" xfId="0" applyFont="1" applyBorder="1"/>
    <xf numFmtId="0" fontId="15" fillId="0" borderId="0" xfId="0" applyFont="1" applyFill="1" applyBorder="1"/>
    <xf numFmtId="0" fontId="15" fillId="0" borderId="0" xfId="0" applyFont="1" applyBorder="1" applyAlignment="1">
      <alignment horizontal="left"/>
    </xf>
    <xf numFmtId="0" fontId="13" fillId="0" borderId="0" xfId="0" applyFont="1" applyBorder="1"/>
    <xf numFmtId="0" fontId="27" fillId="0" borderId="0" xfId="0" applyFont="1" applyBorder="1" applyAlignment="1">
      <alignment horizontal="centerContinuous"/>
    </xf>
    <xf numFmtId="0" fontId="32" fillId="0" borderId="0" xfId="0" applyFont="1" applyBorder="1" applyAlignment="1">
      <alignment horizontal="centerContinuous"/>
    </xf>
    <xf numFmtId="0" fontId="27" fillId="0" borderId="0" xfId="0" applyFont="1" applyAlignment="1">
      <alignment horizontal="center"/>
    </xf>
    <xf numFmtId="0" fontId="33" fillId="0" borderId="0" xfId="0" applyFont="1" applyBorder="1" applyAlignment="1">
      <alignment horizontal="left"/>
    </xf>
    <xf numFmtId="0" fontId="30" fillId="0" borderId="0" xfId="0" applyFont="1" applyBorder="1" applyAlignment="1">
      <alignment horizontal="centerContinuous"/>
    </xf>
    <xf numFmtId="0" fontId="30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40" fontId="0" fillId="0" borderId="0" xfId="0" applyNumberFormat="1"/>
    <xf numFmtId="0" fontId="35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8" fillId="0" borderId="0" xfId="0" applyFont="1" applyFill="1"/>
    <xf numFmtId="0" fontId="17" fillId="0" borderId="0" xfId="0" applyFont="1" applyFill="1"/>
    <xf numFmtId="3" fontId="17" fillId="0" borderId="0" xfId="0" applyNumberFormat="1" applyFont="1" applyFill="1"/>
    <xf numFmtId="0" fontId="40" fillId="0" borderId="0" xfId="0" applyFont="1" applyFill="1"/>
    <xf numFmtId="3" fontId="15" fillId="0" borderId="0" xfId="0" applyNumberFormat="1" applyFont="1" applyFill="1" applyAlignment="1">
      <alignment horizontal="right"/>
    </xf>
    <xf numFmtId="0" fontId="15" fillId="0" borderId="0" xfId="0" applyFont="1" applyFill="1"/>
    <xf numFmtId="3" fontId="38" fillId="0" borderId="0" xfId="0" applyNumberFormat="1" applyFont="1" applyFill="1"/>
    <xf numFmtId="0" fontId="38" fillId="0" borderId="0" xfId="0" applyFont="1" applyFill="1" applyBorder="1"/>
    <xf numFmtId="0" fontId="18" fillId="0" borderId="0" xfId="0" applyFont="1" applyFill="1" applyBorder="1" applyAlignment="1">
      <alignment horizontal="left"/>
    </xf>
    <xf numFmtId="170" fontId="6" fillId="3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8" fontId="12" fillId="3" borderId="0" xfId="2" applyFont="1" applyFill="1" applyBorder="1" applyAlignment="1">
      <alignment horizontal="center" vertical="center"/>
    </xf>
    <xf numFmtId="38" fontId="12" fillId="3" borderId="0" xfId="2" applyFont="1" applyFill="1" applyBorder="1" applyAlignment="1">
      <alignment horizontal="centerContinuous" vertical="center"/>
    </xf>
    <xf numFmtId="166" fontId="12" fillId="3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right" vertical="center"/>
    </xf>
    <xf numFmtId="166" fontId="12" fillId="3" borderId="0" xfId="0" applyNumberFormat="1" applyFont="1" applyFill="1" applyBorder="1" applyAlignment="1">
      <alignment horizontal="centerContinuous" vertical="center"/>
    </xf>
    <xf numFmtId="3" fontId="0" fillId="0" borderId="0" xfId="0" applyNumberFormat="1" applyAlignment="1">
      <alignment horizontal="center"/>
    </xf>
    <xf numFmtId="0" fontId="12" fillId="0" borderId="0" xfId="0" applyFont="1"/>
    <xf numFmtId="2" fontId="0" fillId="0" borderId="0" xfId="0" applyNumberFormat="1" applyAlignment="1">
      <alignment horizontal="center"/>
    </xf>
    <xf numFmtId="165" fontId="20" fillId="0" borderId="21" xfId="0" applyNumberFormat="1" applyFont="1" applyBorder="1" applyAlignment="1">
      <alignment horizontal="center"/>
    </xf>
    <xf numFmtId="165" fontId="20" fillId="0" borderId="22" xfId="0" applyNumberFormat="1" applyFont="1" applyBorder="1" applyAlignment="1">
      <alignment horizontal="center"/>
    </xf>
    <xf numFmtId="165" fontId="20" fillId="0" borderId="23" xfId="0" applyNumberFormat="1" applyFont="1" applyBorder="1" applyAlignment="1">
      <alignment horizontal="center"/>
    </xf>
    <xf numFmtId="0" fontId="26" fillId="0" borderId="0" xfId="0" applyFont="1" applyBorder="1"/>
    <xf numFmtId="1" fontId="15" fillId="0" borderId="0" xfId="0" applyNumberFormat="1" applyFont="1" applyAlignment="1">
      <alignment horizontal="center"/>
    </xf>
    <xf numFmtId="0" fontId="44" fillId="0" borderId="0" xfId="0" applyFont="1"/>
    <xf numFmtId="38" fontId="44" fillId="0" borderId="0" xfId="2" applyFont="1"/>
    <xf numFmtId="38" fontId="44" fillId="0" borderId="0" xfId="2" applyFont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right"/>
    </xf>
    <xf numFmtId="0" fontId="0" fillId="0" borderId="0" xfId="0" applyFill="1"/>
    <xf numFmtId="0" fontId="0" fillId="0" borderId="0" xfId="0" applyFont="1" applyFill="1"/>
    <xf numFmtId="0" fontId="48" fillId="0" borderId="0" xfId="0" applyFont="1"/>
    <xf numFmtId="0" fontId="1" fillId="6" borderId="0" xfId="0" applyFont="1" applyFill="1" applyBorder="1" applyAlignment="1">
      <alignment horizontal="left"/>
    </xf>
    <xf numFmtId="0" fontId="49" fillId="6" borderId="0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0" fillId="6" borderId="0" xfId="0" applyFill="1"/>
    <xf numFmtId="0" fontId="0" fillId="6" borderId="4" xfId="0" applyFill="1" applyBorder="1"/>
    <xf numFmtId="0" fontId="2" fillId="0" borderId="6" xfId="0" applyFont="1" applyBorder="1"/>
    <xf numFmtId="165" fontId="21" fillId="0" borderId="0" xfId="0" applyNumberFormat="1" applyFont="1" applyBorder="1" applyAlignment="1">
      <alignment horizontal="center"/>
    </xf>
    <xf numFmtId="0" fontId="0" fillId="6" borderId="0" xfId="0" applyFill="1" applyAlignment="1">
      <alignment horizontal="center"/>
    </xf>
    <xf numFmtId="0" fontId="2" fillId="0" borderId="0" xfId="0" applyFont="1" applyBorder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Fill="1"/>
    <xf numFmtId="38" fontId="0" fillId="3" borderId="0" xfId="0" applyNumberFormat="1" applyFill="1" applyBorder="1" applyAlignment="1">
      <alignment horizontal="center"/>
    </xf>
    <xf numFmtId="38" fontId="0" fillId="3" borderId="0" xfId="2" applyFont="1" applyFill="1" applyBorder="1" applyAlignment="1">
      <alignment horizontal="left"/>
    </xf>
    <xf numFmtId="0" fontId="15" fillId="0" borderId="0" xfId="0" applyFont="1" applyBorder="1" applyAlignment="1"/>
    <xf numFmtId="0" fontId="2" fillId="0" borderId="0" xfId="0" applyFont="1" applyBorder="1" applyAlignment="1"/>
    <xf numFmtId="0" fontId="15" fillId="0" borderId="0" xfId="0" applyFont="1" applyBorder="1"/>
    <xf numFmtId="3" fontId="15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Fill="1" applyAlignment="1"/>
    <xf numFmtId="3" fontId="2" fillId="0" borderId="0" xfId="0" applyNumberFormat="1" applyFont="1" applyFill="1" applyAlignment="1"/>
    <xf numFmtId="0" fontId="37" fillId="0" borderId="0" xfId="0" applyFont="1" applyFill="1"/>
    <xf numFmtId="0" fontId="19" fillId="7" borderId="24" xfId="0" applyFont="1" applyFill="1" applyBorder="1" applyAlignment="1">
      <alignment horizontal="center"/>
    </xf>
    <xf numFmtId="0" fontId="19" fillId="7" borderId="24" xfId="0" applyFont="1" applyFill="1" applyBorder="1"/>
    <xf numFmtId="0" fontId="19" fillId="7" borderId="17" xfId="0" applyFont="1" applyFill="1" applyBorder="1"/>
    <xf numFmtId="0" fontId="19" fillId="7" borderId="2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3" xfId="0" applyFont="1" applyFill="1" applyBorder="1" applyAlignment="1">
      <alignment horizontal="center"/>
    </xf>
    <xf numFmtId="0" fontId="19" fillId="0" borderId="6" xfId="0" applyFont="1" applyBorder="1" applyAlignment="1">
      <alignment horizontal="center"/>
    </xf>
    <xf numFmtId="2" fontId="0" fillId="0" borderId="25" xfId="0" applyNumberFormat="1" applyBorder="1" applyAlignment="1">
      <alignment horizontal="right" vertical="justify"/>
    </xf>
    <xf numFmtId="3" fontId="0" fillId="0" borderId="26" xfId="0" applyNumberFormat="1" applyBorder="1" applyAlignment="1">
      <alignment horizontal="right" vertical="justify"/>
    </xf>
    <xf numFmtId="2" fontId="0" fillId="0" borderId="26" xfId="0" applyNumberFormat="1" applyBorder="1" applyAlignment="1">
      <alignment horizontal="right" vertical="justify"/>
    </xf>
    <xf numFmtId="169" fontId="0" fillId="0" borderId="26" xfId="1" applyNumberFormat="1" applyFont="1" applyBorder="1" applyAlignment="1">
      <alignment horizontal="right" vertical="justify"/>
    </xf>
    <xf numFmtId="2" fontId="0" fillId="0" borderId="26" xfId="0" applyNumberFormat="1" applyBorder="1"/>
    <xf numFmtId="0" fontId="0" fillId="0" borderId="26" xfId="0" applyBorder="1"/>
    <xf numFmtId="3" fontId="0" fillId="0" borderId="27" xfId="0" applyNumberFormat="1" applyBorder="1"/>
    <xf numFmtId="0" fontId="20" fillId="0" borderId="10" xfId="0" applyFont="1" applyBorder="1" applyAlignment="1">
      <alignment horizontal="center"/>
    </xf>
    <xf numFmtId="0" fontId="0" fillId="0" borderId="27" xfId="0" applyBorder="1"/>
    <xf numFmtId="1" fontId="19" fillId="0" borderId="25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5" xfId="1" applyNumberFormat="1" applyFont="1" applyBorder="1" applyAlignment="1">
      <alignment horizontal="right"/>
    </xf>
    <xf numFmtId="3" fontId="0" fillId="0" borderId="26" xfId="1" applyNumberFormat="1" applyFont="1" applyBorder="1" applyAlignment="1">
      <alignment horizontal="right"/>
    </xf>
    <xf numFmtId="4" fontId="0" fillId="0" borderId="26" xfId="0" applyNumberFormat="1" applyBorder="1" applyAlignment="1">
      <alignment horizontal="right"/>
    </xf>
    <xf numFmtId="3" fontId="0" fillId="0" borderId="26" xfId="0" applyNumberFormat="1" applyBorder="1"/>
    <xf numFmtId="3" fontId="0" fillId="0" borderId="27" xfId="0" applyNumberFormat="1" applyBorder="1" applyAlignment="1">
      <alignment horizontal="right"/>
    </xf>
    <xf numFmtId="2" fontId="0" fillId="0" borderId="25" xfId="0" applyNumberFormat="1" applyBorder="1"/>
    <xf numFmtId="2" fontId="0" fillId="0" borderId="25" xfId="0" applyNumberForma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6" xfId="0" applyBorder="1" applyAlignment="1">
      <alignment horizontal="right" vertical="justify"/>
    </xf>
    <xf numFmtId="3" fontId="0" fillId="0" borderId="27" xfId="0" applyNumberFormat="1" applyBorder="1" applyAlignment="1">
      <alignment horizontal="right" vertical="justify"/>
    </xf>
    <xf numFmtId="3" fontId="0" fillId="0" borderId="27" xfId="1" applyNumberFormat="1" applyFont="1" applyBorder="1" applyAlignment="1">
      <alignment horizontal="right"/>
    </xf>
    <xf numFmtId="164" fontId="0" fillId="0" borderId="25" xfId="1" applyNumberFormat="1" applyFont="1" applyBorder="1" applyAlignment="1">
      <alignment horizontal="right" vertical="justify"/>
    </xf>
    <xf numFmtId="0" fontId="0" fillId="0" borderId="27" xfId="0" applyBorder="1" applyAlignment="1">
      <alignment horizontal="right" vertical="justify"/>
    </xf>
    <xf numFmtId="4" fontId="0" fillId="0" borderId="25" xfId="0" applyNumberFormat="1" applyBorder="1" applyAlignment="1">
      <alignment horizontal="right"/>
    </xf>
    <xf numFmtId="4" fontId="0" fillId="0" borderId="26" xfId="1" applyNumberFormat="1" applyFont="1" applyBorder="1" applyAlignment="1">
      <alignment horizontal="right"/>
    </xf>
    <xf numFmtId="4" fontId="0" fillId="0" borderId="25" xfId="0" applyNumberFormat="1" applyBorder="1"/>
    <xf numFmtId="3" fontId="0" fillId="0" borderId="26" xfId="1" applyNumberFormat="1" applyFont="1" applyBorder="1"/>
    <xf numFmtId="4" fontId="0" fillId="0" borderId="26" xfId="0" applyNumberFormat="1" applyBorder="1"/>
    <xf numFmtId="4" fontId="0" fillId="0" borderId="27" xfId="0" applyNumberFormat="1" applyBorder="1"/>
    <xf numFmtId="0" fontId="15" fillId="0" borderId="0" xfId="0" applyFont="1" applyAlignment="1"/>
    <xf numFmtId="4" fontId="0" fillId="0" borderId="27" xfId="0" applyNumberFormat="1" applyBorder="1" applyAlignment="1">
      <alignment horizontal="right"/>
    </xf>
    <xf numFmtId="0" fontId="15" fillId="0" borderId="2" xfId="0" applyFont="1" applyBorder="1"/>
    <xf numFmtId="3" fontId="0" fillId="0" borderId="26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4" fontId="0" fillId="0" borderId="25" xfId="1" applyNumberFormat="1" applyFont="1" applyBorder="1"/>
    <xf numFmtId="4" fontId="0" fillId="0" borderId="26" xfId="1" applyNumberFormat="1" applyFont="1" applyBorder="1"/>
    <xf numFmtId="169" fontId="0" fillId="0" borderId="27" xfId="1" applyNumberFormat="1" applyFont="1" applyBorder="1" applyAlignment="1">
      <alignment horizontal="right" vertical="justify"/>
    </xf>
    <xf numFmtId="169" fontId="0" fillId="0" borderId="26" xfId="0" applyNumberFormat="1" applyBorder="1" applyAlignment="1">
      <alignment horizontal="right" vertical="justify"/>
    </xf>
    <xf numFmtId="1" fontId="0" fillId="0" borderId="27" xfId="0" applyNumberFormat="1" applyBorder="1" applyAlignment="1">
      <alignment horizontal="right" vertical="justify"/>
    </xf>
    <xf numFmtId="2" fontId="0" fillId="0" borderId="26" xfId="1" applyNumberFormat="1" applyFont="1" applyBorder="1" applyAlignment="1">
      <alignment horizontal="right" vertical="justify"/>
    </xf>
    <xf numFmtId="1" fontId="0" fillId="0" borderId="5" xfId="0" applyNumberFormat="1" applyBorder="1" applyAlignment="1">
      <alignment horizontal="right" vertical="justify"/>
    </xf>
    <xf numFmtId="3" fontId="0" fillId="0" borderId="5" xfId="0" applyNumberFormat="1" applyBorder="1" applyAlignment="1">
      <alignment horizontal="right" vertical="justify"/>
    </xf>
    <xf numFmtId="164" fontId="0" fillId="0" borderId="26" xfId="1" applyNumberFormat="1" applyFont="1" applyBorder="1" applyAlignment="1">
      <alignment horizontal="right" vertical="justify"/>
    </xf>
    <xf numFmtId="169" fontId="2" fillId="6" borderId="26" xfId="1" applyNumberFormat="1" applyFont="1" applyFill="1" applyBorder="1" applyAlignment="1">
      <alignment horizontal="right" vertical="justify"/>
    </xf>
    <xf numFmtId="0" fontId="19" fillId="0" borderId="28" xfId="0" applyFont="1" applyBorder="1" applyAlignment="1">
      <alignment horizontal="center"/>
    </xf>
    <xf numFmtId="169" fontId="0" fillId="0" borderId="4" xfId="1" applyNumberFormat="1" applyFont="1" applyBorder="1" applyAlignment="1">
      <alignment horizontal="right" vertical="justify"/>
    </xf>
    <xf numFmtId="169" fontId="0" fillId="0" borderId="29" xfId="1" applyNumberFormat="1" applyFont="1" applyBorder="1" applyAlignment="1">
      <alignment horizontal="right" vertical="justify"/>
    </xf>
    <xf numFmtId="2" fontId="0" fillId="0" borderId="4" xfId="0" applyNumberFormat="1" applyBorder="1" applyAlignment="1">
      <alignment horizontal="right" vertical="justify"/>
    </xf>
    <xf numFmtId="2" fontId="0" fillId="0" borderId="29" xfId="0" applyNumberFormat="1" applyBorder="1" applyAlignment="1">
      <alignment horizontal="right" vertical="justify"/>
    </xf>
    <xf numFmtId="2" fontId="0" fillId="0" borderId="4" xfId="0" applyNumberFormat="1" applyBorder="1"/>
    <xf numFmtId="2" fontId="0" fillId="0" borderId="29" xfId="0" applyNumberFormat="1" applyBorder="1"/>
    <xf numFmtId="0" fontId="0" fillId="0" borderId="29" xfId="0" applyBorder="1" applyAlignment="1">
      <alignment horizontal="right" vertical="justify"/>
    </xf>
    <xf numFmtId="3" fontId="0" fillId="0" borderId="4" xfId="0" applyNumberFormat="1" applyBorder="1" applyAlignment="1">
      <alignment horizontal="right" vertical="justify"/>
    </xf>
    <xf numFmtId="0" fontId="0" fillId="0" borderId="4" xfId="0" applyBorder="1" applyAlignment="1">
      <alignment horizontal="right" vertical="justify"/>
    </xf>
    <xf numFmtId="164" fontId="0" fillId="0" borderId="29" xfId="1" applyNumberFormat="1" applyFont="1" applyBorder="1" applyAlignment="1">
      <alignment horizontal="right" vertical="justify"/>
    </xf>
    <xf numFmtId="0" fontId="26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22" fillId="0" borderId="24" xfId="0" applyFont="1" applyBorder="1"/>
    <xf numFmtId="1" fontId="22" fillId="0" borderId="17" xfId="0" applyNumberFormat="1" applyFont="1" applyBorder="1" applyAlignment="1">
      <alignment horizontal="center"/>
    </xf>
    <xf numFmtId="2" fontId="22" fillId="0" borderId="17" xfId="0" applyNumberFormat="1" applyFont="1" applyBorder="1" applyAlignment="1">
      <alignment horizontal="center"/>
    </xf>
    <xf numFmtId="165" fontId="22" fillId="0" borderId="30" xfId="0" applyNumberFormat="1" applyFont="1" applyBorder="1" applyAlignment="1">
      <alignment horizontal="center"/>
    </xf>
    <xf numFmtId="3" fontId="22" fillId="0" borderId="17" xfId="0" applyNumberFormat="1" applyFont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2" fillId="0" borderId="0" xfId="0" applyFont="1"/>
    <xf numFmtId="3" fontId="38" fillId="0" borderId="0" xfId="0" applyNumberFormat="1" applyFont="1" applyFill="1" applyAlignment="1">
      <alignment vertical="center" wrapText="1"/>
    </xf>
    <xf numFmtId="3" fontId="15" fillId="0" borderId="0" xfId="0" applyNumberFormat="1" applyFont="1" applyFill="1" applyAlignment="1">
      <alignment vertical="center" wrapText="1"/>
    </xf>
    <xf numFmtId="3" fontId="15" fillId="0" borderId="0" xfId="0" applyNumberFormat="1" applyFont="1" applyFill="1" applyAlignment="1">
      <alignment horizontal="right" vertical="center" wrapText="1"/>
    </xf>
    <xf numFmtId="3" fontId="15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horizontal="left"/>
    </xf>
    <xf numFmtId="0" fontId="2" fillId="0" borderId="4" xfId="0" applyFont="1" applyBorder="1"/>
    <xf numFmtId="0" fontId="0" fillId="6" borderId="26" xfId="0" applyFill="1" applyBorder="1" applyAlignment="1">
      <alignment horizontal="right" vertical="justify"/>
    </xf>
    <xf numFmtId="2" fontId="0" fillId="6" borderId="26" xfId="0" applyNumberFormat="1" applyFill="1" applyBorder="1" applyAlignment="1">
      <alignment horizontal="right" vertical="justify"/>
    </xf>
    <xf numFmtId="169" fontId="45" fillId="6" borderId="26" xfId="1" applyNumberFormat="1" applyFont="1" applyFill="1" applyBorder="1" applyAlignment="1">
      <alignment horizontal="right" vertical="justify"/>
    </xf>
    <xf numFmtId="2" fontId="0" fillId="6" borderId="26" xfId="0" applyNumberFormat="1" applyFill="1" applyBorder="1"/>
    <xf numFmtId="169" fontId="45" fillId="6" borderId="26" xfId="1" applyNumberFormat="1" applyFont="1" applyFill="1" applyBorder="1" applyAlignment="1">
      <alignment horizontal="right" vertical="justify"/>
    </xf>
    <xf numFmtId="0" fontId="20" fillId="6" borderId="11" xfId="0" applyFont="1" applyFill="1" applyBorder="1" applyAlignment="1">
      <alignment horizontal="center"/>
    </xf>
    <xf numFmtId="0" fontId="20" fillId="6" borderId="9" xfId="0" applyFont="1" applyFill="1" applyBorder="1"/>
    <xf numFmtId="0" fontId="20" fillId="6" borderId="10" xfId="0" applyFont="1" applyFill="1" applyBorder="1"/>
    <xf numFmtId="0" fontId="20" fillId="6" borderId="14" xfId="0" applyFont="1" applyFill="1" applyBorder="1" applyAlignment="1">
      <alignment horizontal="center"/>
    </xf>
    <xf numFmtId="0" fontId="20" fillId="6" borderId="14" xfId="0" applyFont="1" applyFill="1" applyBorder="1"/>
    <xf numFmtId="0" fontId="20" fillId="6" borderId="15" xfId="0" applyFont="1" applyFill="1" applyBorder="1"/>
    <xf numFmtId="0" fontId="20" fillId="6" borderId="13" xfId="0" applyFont="1" applyFill="1" applyBorder="1" applyAlignment="1">
      <alignment horizontal="center"/>
    </xf>
    <xf numFmtId="0" fontId="20" fillId="6" borderId="13" xfId="0" applyFont="1" applyFill="1" applyBorder="1"/>
    <xf numFmtId="0" fontId="20" fillId="6" borderId="0" xfId="0" applyFont="1" applyFill="1" applyBorder="1"/>
    <xf numFmtId="0" fontId="19" fillId="6" borderId="24" xfId="0" applyFont="1" applyFill="1" applyBorder="1" applyAlignment="1">
      <alignment horizontal="center"/>
    </xf>
    <xf numFmtId="0" fontId="19" fillId="6" borderId="24" xfId="0" applyFont="1" applyFill="1" applyBorder="1"/>
    <xf numFmtId="0" fontId="19" fillId="6" borderId="17" xfId="0" applyFont="1" applyFill="1" applyBorder="1"/>
    <xf numFmtId="0" fontId="20" fillId="6" borderId="16" xfId="0" applyFont="1" applyFill="1" applyBorder="1"/>
    <xf numFmtId="0" fontId="15" fillId="6" borderId="0" xfId="0" applyFont="1" applyFill="1"/>
    <xf numFmtId="2" fontId="0" fillId="6" borderId="0" xfId="0" applyNumberFormat="1" applyFill="1"/>
    <xf numFmtId="0" fontId="4" fillId="6" borderId="0" xfId="0" applyFont="1" applyFill="1" applyBorder="1"/>
    <xf numFmtId="0" fontId="20" fillId="0" borderId="12" xfId="0" applyFont="1" applyBorder="1"/>
    <xf numFmtId="0" fontId="20" fillId="0" borderId="18" xfId="0" applyFont="1" applyBorder="1"/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19" fillId="6" borderId="0" xfId="0" applyFont="1" applyFill="1" applyBorder="1"/>
    <xf numFmtId="2" fontId="21" fillId="6" borderId="0" xfId="0" applyNumberFormat="1" applyFont="1" applyFill="1" applyBorder="1" applyAlignment="1">
      <alignment horizontal="center"/>
    </xf>
    <xf numFmtId="0" fontId="21" fillId="6" borderId="0" xfId="0" applyFont="1" applyFill="1" applyBorder="1" applyAlignment="1">
      <alignment horizontal="center"/>
    </xf>
    <xf numFmtId="167" fontId="0" fillId="0" borderId="0" xfId="0" applyNumberFormat="1"/>
    <xf numFmtId="168" fontId="12" fillId="6" borderId="0" xfId="0" applyNumberFormat="1" applyFont="1" applyFill="1" applyAlignment="1">
      <alignment horizontal="center"/>
    </xf>
    <xf numFmtId="38" fontId="15" fillId="0" borderId="0" xfId="0" applyNumberFormat="1" applyFont="1"/>
    <xf numFmtId="0" fontId="0" fillId="0" borderId="0" xfId="0" applyFill="1" applyBorder="1" applyAlignment="1">
      <alignment horizontal="center"/>
    </xf>
    <xf numFmtId="0" fontId="46" fillId="0" borderId="12" xfId="0" applyFont="1" applyBorder="1" applyAlignment="1">
      <alignment horizontal="center"/>
    </xf>
    <xf numFmtId="0" fontId="46" fillId="0" borderId="12" xfId="0" applyFont="1" applyBorder="1" applyAlignment="1">
      <alignment horizontal="left"/>
    </xf>
    <xf numFmtId="0" fontId="46" fillId="0" borderId="15" xfId="0" applyFont="1" applyBorder="1" applyAlignment="1">
      <alignment horizontal="center"/>
    </xf>
    <xf numFmtId="0" fontId="46" fillId="0" borderId="15" xfId="0" applyFont="1" applyBorder="1" applyAlignment="1">
      <alignment horizontal="left"/>
    </xf>
    <xf numFmtId="0" fontId="46" fillId="0" borderId="7" xfId="0" applyFont="1" applyBorder="1" applyAlignment="1">
      <alignment horizontal="center"/>
    </xf>
    <xf numFmtId="0" fontId="46" fillId="0" borderId="7" xfId="0" applyFont="1" applyBorder="1" applyAlignment="1">
      <alignment horizontal="left"/>
    </xf>
    <xf numFmtId="0" fontId="19" fillId="7" borderId="30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20" fillId="6" borderId="10" xfId="0" applyFont="1" applyFill="1" applyBorder="1" applyAlignment="1">
      <alignment horizontal="center"/>
    </xf>
    <xf numFmtId="0" fontId="20" fillId="6" borderId="15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16" xfId="0" applyFont="1" applyFill="1" applyBorder="1" applyAlignment="1">
      <alignment horizontal="center"/>
    </xf>
    <xf numFmtId="0" fontId="46" fillId="0" borderId="11" xfId="0" applyFont="1" applyBorder="1"/>
    <xf numFmtId="0" fontId="46" fillId="0" borderId="14" xfId="0" applyFont="1" applyBorder="1"/>
    <xf numFmtId="0" fontId="46" fillId="0" borderId="31" xfId="0" applyFont="1" applyBorder="1"/>
    <xf numFmtId="4" fontId="2" fillId="0" borderId="26" xfId="0" applyNumberFormat="1" applyFont="1" applyBorder="1" applyAlignment="1">
      <alignment horizontal="right"/>
    </xf>
    <xf numFmtId="168" fontId="0" fillId="0" borderId="26" xfId="0" applyNumberFormat="1" applyBorder="1" applyAlignment="1">
      <alignment horizontal="right"/>
    </xf>
    <xf numFmtId="164" fontId="0" fillId="0" borderId="2" xfId="1" applyNumberFormat="1" applyFont="1" applyBorder="1" applyAlignment="1">
      <alignment horizontal="right" vertical="justify"/>
    </xf>
    <xf numFmtId="0" fontId="2" fillId="0" borderId="1" xfId="0" applyFont="1" applyBorder="1"/>
    <xf numFmtId="1" fontId="0" fillId="0" borderId="25" xfId="0" applyNumberFormat="1" applyBorder="1" applyAlignment="1">
      <alignment horizontal="right" vertical="justify"/>
    </xf>
    <xf numFmtId="1" fontId="2" fillId="0" borderId="27" xfId="0" applyNumberFormat="1" applyFont="1" applyBorder="1" applyAlignment="1">
      <alignment horizontal="right" vertical="justify"/>
    </xf>
    <xf numFmtId="0" fontId="0" fillId="0" borderId="6" xfId="0" applyBorder="1" applyAlignment="1">
      <alignment horizontal="right" vertical="justify"/>
    </xf>
    <xf numFmtId="1" fontId="0" fillId="0" borderId="33" xfId="0" applyNumberFormat="1" applyBorder="1" applyAlignment="1">
      <alignment horizontal="right" vertical="justify"/>
    </xf>
    <xf numFmtId="0" fontId="48" fillId="6" borderId="0" xfId="0" applyFont="1" applyFill="1"/>
    <xf numFmtId="0" fontId="48" fillId="0" borderId="0" xfId="0" applyFont="1" applyFill="1"/>
    <xf numFmtId="3" fontId="50" fillId="0" borderId="0" xfId="0" applyNumberFormat="1" applyFont="1" applyFill="1"/>
    <xf numFmtId="2" fontId="0" fillId="0" borderId="27" xfId="0" applyNumberFormat="1" applyBorder="1"/>
    <xf numFmtId="0" fontId="48" fillId="0" borderId="0" xfId="0" applyFont="1" applyBorder="1" applyAlignment="1">
      <alignment horizontal="center"/>
    </xf>
    <xf numFmtId="4" fontId="0" fillId="6" borderId="26" xfId="0" applyNumberFormat="1" applyFill="1" applyBorder="1" applyAlignment="1">
      <alignment horizontal="right"/>
    </xf>
    <xf numFmtId="0" fontId="0" fillId="6" borderId="2" xfId="0" applyFill="1" applyBorder="1" applyAlignment="1">
      <alignment horizontal="center"/>
    </xf>
    <xf numFmtId="38" fontId="11" fillId="3" borderId="0" xfId="2" applyFont="1" applyFill="1" applyBorder="1" applyAlignment="1">
      <alignment horizontal="center"/>
    </xf>
    <xf numFmtId="38" fontId="11" fillId="3" borderId="0" xfId="0" applyNumberFormat="1" applyFont="1" applyFill="1" applyBorder="1" applyAlignment="1">
      <alignment horizontal="center"/>
    </xf>
    <xf numFmtId="40" fontId="11" fillId="3" borderId="0" xfId="1" applyFont="1" applyFill="1" applyBorder="1" applyAlignment="1">
      <alignment horizontal="center"/>
    </xf>
    <xf numFmtId="38" fontId="0" fillId="0" borderId="0" xfId="0" applyNumberFormat="1" applyBorder="1"/>
    <xf numFmtId="38" fontId="0" fillId="0" borderId="0" xfId="2" applyFont="1" applyBorder="1" applyAlignment="1">
      <alignment horizontal="center"/>
    </xf>
    <xf numFmtId="38" fontId="0" fillId="0" borderId="0" xfId="0" applyNumberFormat="1" applyBorder="1" applyAlignment="1">
      <alignment horizontal="center"/>
    </xf>
    <xf numFmtId="40" fontId="0" fillId="0" borderId="0" xfId="1" applyFont="1" applyBorder="1" applyAlignment="1">
      <alignment horizontal="center"/>
    </xf>
    <xf numFmtId="2" fontId="27" fillId="0" borderId="0" xfId="0" applyNumberFormat="1" applyFont="1" applyAlignment="1">
      <alignment horizontal="center"/>
    </xf>
    <xf numFmtId="0" fontId="51" fillId="8" borderId="0" xfId="0" applyFont="1" applyFill="1" applyAlignment="1"/>
    <xf numFmtId="3" fontId="2" fillId="0" borderId="0" xfId="0" applyNumberFormat="1" applyFont="1" applyFill="1"/>
    <xf numFmtId="0" fontId="1" fillId="0" borderId="0" xfId="0" applyFont="1" applyFill="1"/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Fill="1" applyAlignment="1">
      <alignment vertical="center" wrapText="1"/>
    </xf>
    <xf numFmtId="3" fontId="40" fillId="0" borderId="0" xfId="0" applyNumberFormat="1" applyFont="1" applyFill="1"/>
    <xf numFmtId="0" fontId="2" fillId="6" borderId="0" xfId="0" applyFont="1" applyFill="1" applyBorder="1"/>
    <xf numFmtId="0" fontId="1" fillId="3" borderId="0" xfId="0" applyFont="1" applyFill="1" applyBorder="1"/>
    <xf numFmtId="0" fontId="1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38" fontId="47" fillId="6" borderId="0" xfId="2" applyFont="1" applyFill="1" applyBorder="1" applyAlignment="1">
      <alignment horizontal="right"/>
    </xf>
    <xf numFmtId="38" fontId="47" fillId="5" borderId="0" xfId="2" applyFont="1" applyFill="1" applyBorder="1" applyAlignment="1">
      <alignment horizontal="right"/>
    </xf>
    <xf numFmtId="38" fontId="0" fillId="3" borderId="0" xfId="0" applyNumberFormat="1" applyFill="1" applyBorder="1" applyAlignment="1">
      <alignment horizontal="right"/>
    </xf>
    <xf numFmtId="40" fontId="0" fillId="3" borderId="0" xfId="1" applyFont="1" applyFill="1" applyBorder="1" applyAlignment="1">
      <alignment horizontal="right"/>
    </xf>
    <xf numFmtId="38" fontId="2" fillId="6" borderId="0" xfId="2" applyFont="1" applyFill="1" applyBorder="1" applyAlignment="1">
      <alignment horizontal="right"/>
    </xf>
    <xf numFmtId="38" fontId="2" fillId="5" borderId="0" xfId="2" applyFont="1" applyFill="1" applyBorder="1" applyAlignment="1">
      <alignment horizontal="right"/>
    </xf>
    <xf numFmtId="38" fontId="0" fillId="3" borderId="0" xfId="2" applyFont="1" applyFill="1" applyBorder="1" applyAlignment="1">
      <alignment horizontal="right"/>
    </xf>
    <xf numFmtId="38" fontId="45" fillId="5" borderId="0" xfId="2" applyFont="1" applyFill="1" applyBorder="1" applyAlignment="1">
      <alignment horizontal="right"/>
    </xf>
    <xf numFmtId="38" fontId="0" fillId="5" borderId="0" xfId="0" applyNumberFormat="1" applyFill="1" applyBorder="1" applyAlignment="1">
      <alignment horizontal="right"/>
    </xf>
    <xf numFmtId="40" fontId="45" fillId="5" borderId="0" xfId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38" fontId="15" fillId="3" borderId="0" xfId="0" applyNumberFormat="1" applyFont="1" applyFill="1" applyBorder="1" applyAlignment="1">
      <alignment horizontal="right"/>
    </xf>
    <xf numFmtId="40" fontId="15" fillId="3" borderId="0" xfId="1" applyFont="1" applyFill="1" applyBorder="1" applyAlignment="1">
      <alignment horizontal="right"/>
    </xf>
    <xf numFmtId="38" fontId="0" fillId="0" borderId="0" xfId="2" applyFon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8" fontId="1" fillId="0" borderId="0" xfId="0" applyNumberFormat="1" applyFont="1" applyBorder="1" applyAlignment="1">
      <alignment horizontal="right"/>
    </xf>
    <xf numFmtId="0" fontId="53" fillId="0" borderId="0" xfId="0" applyFont="1"/>
    <xf numFmtId="0" fontId="52" fillId="0" borderId="0" xfId="0" applyFont="1"/>
    <xf numFmtId="0" fontId="54" fillId="0" borderId="0" xfId="0" applyFont="1"/>
    <xf numFmtId="2" fontId="1" fillId="0" borderId="0" xfId="0" applyNumberFormat="1" applyFont="1" applyBorder="1" applyAlignment="1">
      <alignment horizontal="right"/>
    </xf>
    <xf numFmtId="0" fontId="55" fillId="0" borderId="0" xfId="0" applyFont="1"/>
    <xf numFmtId="0" fontId="52" fillId="6" borderId="0" xfId="0" applyFont="1" applyFill="1"/>
    <xf numFmtId="0" fontId="52" fillId="2" borderId="0" xfId="0" applyFont="1" applyFill="1" applyBorder="1" applyAlignment="1"/>
    <xf numFmtId="0" fontId="52" fillId="0" borderId="0" xfId="0" applyFont="1" applyAlignment="1"/>
    <xf numFmtId="167" fontId="12" fillId="6" borderId="0" xfId="0" applyNumberFormat="1" applyFont="1" applyFill="1" applyAlignment="1">
      <alignment horizontal="right"/>
    </xf>
    <xf numFmtId="0" fontId="29" fillId="0" borderId="0" xfId="0" applyFont="1" applyBorder="1" applyAlignment="1"/>
    <xf numFmtId="0" fontId="7" fillId="6" borderId="0" xfId="0" applyFont="1" applyFill="1" applyBorder="1" applyAlignment="1"/>
    <xf numFmtId="0" fontId="52" fillId="0" borderId="0" xfId="0" applyFont="1" applyBorder="1" applyAlignment="1"/>
    <xf numFmtId="0" fontId="56" fillId="8" borderId="0" xfId="0" applyFont="1" applyFill="1" applyAlignment="1"/>
    <xf numFmtId="1" fontId="47" fillId="9" borderId="0" xfId="1" applyNumberFormat="1" applyFont="1" applyFill="1" applyAlignment="1">
      <alignment horizontal="center"/>
    </xf>
    <xf numFmtId="1" fontId="47" fillId="6" borderId="0" xfId="1" applyNumberFormat="1" applyFont="1" applyFill="1" applyAlignment="1">
      <alignment horizontal="right"/>
    </xf>
    <xf numFmtId="38" fontId="47" fillId="6" borderId="0" xfId="1" applyNumberFormat="1" applyFont="1" applyFill="1" applyAlignment="1">
      <alignment horizontal="right"/>
    </xf>
    <xf numFmtId="170" fontId="47" fillId="6" borderId="0" xfId="1" applyNumberFormat="1" applyFont="1" applyFill="1" applyAlignment="1">
      <alignment horizontal="right"/>
    </xf>
    <xf numFmtId="167" fontId="47" fillId="6" borderId="0" xfId="1" applyNumberFormat="1" applyFont="1" applyFill="1" applyBorder="1" applyAlignment="1">
      <alignment horizontal="right"/>
    </xf>
    <xf numFmtId="1" fontId="2" fillId="6" borderId="0" xfId="1" applyNumberFormat="1" applyFont="1" applyFill="1" applyAlignment="1">
      <alignment horizontal="right"/>
    </xf>
    <xf numFmtId="1" fontId="47" fillId="9" borderId="0" xfId="1" applyNumberFormat="1" applyFont="1" applyFill="1" applyAlignment="1">
      <alignment horizontal="right"/>
    </xf>
    <xf numFmtId="1" fontId="0" fillId="0" borderId="0" xfId="1" applyNumberFormat="1" applyFont="1" applyAlignment="1">
      <alignment horizontal="right"/>
    </xf>
    <xf numFmtId="38" fontId="0" fillId="0" borderId="0" xfId="1" applyNumberFormat="1" applyFont="1" applyAlignment="1">
      <alignment horizontal="right"/>
    </xf>
    <xf numFmtId="170" fontId="0" fillId="0" borderId="0" xfId="1" applyNumberFormat="1" applyFont="1" applyAlignment="1">
      <alignment horizontal="right"/>
    </xf>
    <xf numFmtId="167" fontId="0" fillId="0" borderId="0" xfId="1" applyNumberFormat="1" applyFont="1" applyBorder="1" applyAlignment="1">
      <alignment horizontal="right"/>
    </xf>
    <xf numFmtId="38" fontId="2" fillId="6" borderId="0" xfId="1" applyNumberFormat="1" applyFont="1" applyFill="1" applyAlignment="1">
      <alignment horizontal="right"/>
    </xf>
    <xf numFmtId="40" fontId="0" fillId="0" borderId="0" xfId="1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2" fontId="0" fillId="0" borderId="0" xfId="1" applyNumberFormat="1" applyFont="1" applyBorder="1" applyAlignment="1">
      <alignment horizontal="right"/>
    </xf>
    <xf numFmtId="38" fontId="6" fillId="0" borderId="0" xfId="1" applyNumberFormat="1" applyFont="1" applyAlignment="1">
      <alignment horizontal="right"/>
    </xf>
    <xf numFmtId="40" fontId="6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18" fillId="0" borderId="0" xfId="0" applyNumberFormat="1" applyFont="1" applyBorder="1" applyAlignment="1">
      <alignment horizontal="right"/>
    </xf>
    <xf numFmtId="170" fontId="0" fillId="0" borderId="0" xfId="0" applyNumberFormat="1" applyAlignment="1">
      <alignment horizontal="right"/>
    </xf>
    <xf numFmtId="38" fontId="6" fillId="3" borderId="0" xfId="2" applyFont="1" applyFill="1" applyBorder="1" applyAlignment="1">
      <alignment horizontal="right"/>
    </xf>
    <xf numFmtId="170" fontId="6" fillId="3" borderId="0" xfId="0" applyNumberFormat="1" applyFont="1" applyFill="1" applyBorder="1" applyAlignment="1">
      <alignment horizontal="right"/>
    </xf>
    <xf numFmtId="0" fontId="27" fillId="0" borderId="0" xfId="0" applyFont="1" applyBorder="1" applyAlignment="1">
      <alignment horizontal="left"/>
    </xf>
    <xf numFmtId="3" fontId="27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0" fontId="2" fillId="0" borderId="20" xfId="0" applyFont="1" applyBorder="1" applyAlignment="1">
      <alignment vertical="center"/>
    </xf>
    <xf numFmtId="170" fontId="2" fillId="3" borderId="20" xfId="1" applyNumberFormat="1" applyFont="1" applyFill="1" applyBorder="1" applyAlignment="1">
      <alignment horizontal="centerContinuous" vertical="center"/>
    </xf>
    <xf numFmtId="170" fontId="2" fillId="3" borderId="20" xfId="0" applyNumberFormat="1" applyFont="1" applyFill="1" applyBorder="1" applyAlignment="1">
      <alignment horizontal="centerContinuous" vertical="center"/>
    </xf>
    <xf numFmtId="170" fontId="2" fillId="3" borderId="20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57" fillId="0" borderId="0" xfId="0" applyFont="1" applyFill="1"/>
    <xf numFmtId="3" fontId="57" fillId="0" borderId="0" xfId="0" applyNumberFormat="1" applyFont="1" applyFill="1" applyAlignment="1">
      <alignment horizontal="right"/>
    </xf>
    <xf numFmtId="0" fontId="57" fillId="0" borderId="0" xfId="0" applyFont="1" applyBorder="1" applyAlignment="1"/>
    <xf numFmtId="3" fontId="57" fillId="0" borderId="0" xfId="0" applyNumberFormat="1" applyFont="1" applyFill="1" applyAlignment="1">
      <alignment horizontal="right" vertical="center" wrapText="1"/>
    </xf>
    <xf numFmtId="3" fontId="57" fillId="0" borderId="0" xfId="0" applyNumberFormat="1" applyFont="1" applyFill="1" applyAlignment="1">
      <alignment horizontal="left"/>
    </xf>
    <xf numFmtId="0" fontId="57" fillId="0" borderId="0" xfId="0" applyFont="1" applyBorder="1"/>
    <xf numFmtId="3" fontId="48" fillId="0" borderId="0" xfId="0" applyNumberFormat="1" applyFont="1" applyFill="1"/>
    <xf numFmtId="3" fontId="52" fillId="0" borderId="0" xfId="0" applyNumberFormat="1" applyFont="1" applyFill="1" applyAlignment="1"/>
    <xf numFmtId="4" fontId="0" fillId="0" borderId="0" xfId="0" applyNumberFormat="1" applyBorder="1" applyAlignment="1">
      <alignment horizontal="center"/>
    </xf>
    <xf numFmtId="2" fontId="0" fillId="0" borderId="26" xfId="0" applyNumberFormat="1" applyBorder="1" applyAlignment="1">
      <alignment horizontal="right"/>
    </xf>
    <xf numFmtId="0" fontId="20" fillId="0" borderId="18" xfId="0" applyFont="1" applyBorder="1" applyAlignment="1">
      <alignment horizontal="center"/>
    </xf>
    <xf numFmtId="165" fontId="20" fillId="0" borderId="40" xfId="0" applyNumberFormat="1" applyFont="1" applyBorder="1" applyAlignment="1">
      <alignment horizontal="center"/>
    </xf>
    <xf numFmtId="4" fontId="0" fillId="0" borderId="27" xfId="1" applyNumberFormat="1" applyFont="1" applyBorder="1" applyAlignment="1">
      <alignment horizontal="right"/>
    </xf>
    <xf numFmtId="1" fontId="19" fillId="0" borderId="41" xfId="0" applyNumberFormat="1" applyFont="1" applyBorder="1" applyAlignment="1">
      <alignment horizontal="center"/>
    </xf>
    <xf numFmtId="4" fontId="0" fillId="0" borderId="26" xfId="0" applyNumberFormat="1" applyBorder="1" applyAlignment="1">
      <alignment horizontal="right" vertical="justify"/>
    </xf>
    <xf numFmtId="0" fontId="46" fillId="0" borderId="11" xfId="0" applyFont="1" applyBorder="1" applyAlignment="1">
      <alignment horizontal="left"/>
    </xf>
    <xf numFmtId="2" fontId="0" fillId="0" borderId="32" xfId="0" applyNumberFormat="1" applyBorder="1" applyAlignment="1">
      <alignment horizontal="right" vertical="justify"/>
    </xf>
    <xf numFmtId="2" fontId="0" fillId="0" borderId="1" xfId="0" applyNumberFormat="1" applyBorder="1" applyAlignment="1">
      <alignment horizontal="right" vertical="justify"/>
    </xf>
    <xf numFmtId="0" fontId="51" fillId="8" borderId="0" xfId="0" applyFont="1" applyFill="1" applyAlignment="1">
      <alignment horizontal="center"/>
    </xf>
    <xf numFmtId="0" fontId="52" fillId="0" borderId="37" xfId="0" applyFont="1" applyBorder="1" applyAlignment="1">
      <alignment horizontal="left"/>
    </xf>
    <xf numFmtId="0" fontId="52" fillId="0" borderId="38" xfId="0" applyFont="1" applyBorder="1" applyAlignment="1">
      <alignment horizontal="left"/>
    </xf>
    <xf numFmtId="0" fontId="52" fillId="0" borderId="39" xfId="0" applyFont="1" applyBorder="1" applyAlignment="1">
      <alignment horizontal="left"/>
    </xf>
    <xf numFmtId="0" fontId="52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38" fontId="2" fillId="3" borderId="34" xfId="2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16" fillId="0" borderId="0" xfId="0" applyFont="1" applyBorder="1" applyAlignment="1">
      <alignment horizontal="left"/>
    </xf>
    <xf numFmtId="0" fontId="27" fillId="0" borderId="36" xfId="0" applyFont="1" applyBorder="1" applyAlignment="1">
      <alignment horizontal="center"/>
    </xf>
    <xf numFmtId="38" fontId="2" fillId="3" borderId="35" xfId="2" applyFont="1" applyFill="1" applyBorder="1" applyAlignment="1">
      <alignment horizontal="center" vertical="center"/>
    </xf>
    <xf numFmtId="3" fontId="39" fillId="0" borderId="0" xfId="0" applyNumberFormat="1" applyFont="1" applyFill="1" applyAlignment="1">
      <alignment horizontal="left"/>
    </xf>
    <xf numFmtId="0" fontId="19" fillId="0" borderId="24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9" fillId="0" borderId="24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28" fillId="0" borderId="30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0" fontId="15" fillId="0" borderId="2" xfId="0" applyFont="1" applyBorder="1" applyAlignment="1"/>
    <xf numFmtId="1" fontId="19" fillId="0" borderId="1" xfId="0" applyNumberFormat="1" applyFont="1" applyBorder="1" applyAlignment="1">
      <alignment horizontal="center"/>
    </xf>
    <xf numFmtId="1" fontId="19" fillId="0" borderId="3" xfId="0" applyNumberFormat="1" applyFont="1" applyBorder="1" applyAlignment="1">
      <alignment horizontal="center"/>
    </xf>
    <xf numFmtId="0" fontId="15" fillId="0" borderId="6" xfId="0" applyFont="1" applyBorder="1" applyAlignment="1"/>
    <xf numFmtId="0" fontId="15" fillId="0" borderId="7" xfId="0" applyFont="1" applyBorder="1" applyAlignment="1"/>
    <xf numFmtId="0" fontId="15" fillId="0" borderId="8" xfId="0" applyFont="1" applyBorder="1" applyAlignment="1"/>
  </cellXfs>
  <cellStyles count="5">
    <cellStyle name="Millares" xfId="1" builtinId="3"/>
    <cellStyle name="Millares [0]" xfId="2" builtinId="6"/>
    <cellStyle name="Millares 4" xfId="3"/>
    <cellStyle name="Normal" xfId="0" builtinId="0"/>
    <cellStyle name="Normal_ACTIVIDAD DE URGENCIA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MENSUAL % OCUPACIÓN H.U.C.A.</a:t>
            </a:r>
          </a:p>
        </c:rich>
      </c:tx>
      <c:layout>
        <c:manualLayout>
          <c:xMode val="edge"/>
          <c:yMode val="edge"/>
          <c:x val="0.23325358851674641"/>
          <c:y val="5.76036928098605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2200956937799083E-2"/>
          <c:y val="5.5299539170506916E-2"/>
          <c:w val="0.93301435406698552"/>
          <c:h val="0.75345622119815669"/>
        </c:manualLayout>
      </c:layout>
      <c:barChart>
        <c:barDir val="col"/>
        <c:grouping val="clustered"/>
        <c:ser>
          <c:idx val="0"/>
          <c:order val="0"/>
          <c:tx>
            <c:v>Evolución Mensual % Ocupaciób H.U.C.A.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Hospitalización!$A$59:$A$70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Hospitalización!$B$59:$B$70</c:f>
              <c:numCache>
                <c:formatCode>0.0</c:formatCode>
                <c:ptCount val="12"/>
                <c:pt idx="0">
                  <c:v>87.608163265306118</c:v>
                </c:pt>
                <c:pt idx="1">
                  <c:v>87.760525947684997</c:v>
                </c:pt>
                <c:pt idx="2">
                  <c:v>69.175132327316959</c:v>
                </c:pt>
                <c:pt idx="3">
                  <c:v>58.260251244370707</c:v>
                </c:pt>
                <c:pt idx="4">
                  <c:v>65.021209633278602</c:v>
                </c:pt>
                <c:pt idx="5">
                  <c:v>76.95673918479622</c:v>
                </c:pt>
                <c:pt idx="6">
                  <c:v>73.875096767100857</c:v>
                </c:pt>
                <c:pt idx="7">
                  <c:v>76.049014764361431</c:v>
                </c:pt>
                <c:pt idx="8">
                  <c:v>76.603773584905667</c:v>
                </c:pt>
                <c:pt idx="9">
                  <c:v>81.610617926124533</c:v>
                </c:pt>
                <c:pt idx="10">
                  <c:v>81.783927553669812</c:v>
                </c:pt>
                <c:pt idx="11">
                  <c:v>72.366364054726318</c:v>
                </c:pt>
              </c:numCache>
            </c:numRef>
          </c:val>
        </c:ser>
        <c:axId val="106944384"/>
        <c:axId val="75965184"/>
      </c:barChart>
      <c:catAx>
        <c:axId val="1069443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5965184"/>
        <c:crosses val="autoZero"/>
        <c:auto val="1"/>
        <c:lblAlgn val="ctr"/>
        <c:lblOffset val="100"/>
        <c:tickLblSkip val="1"/>
        <c:tickMarkSkip val="1"/>
      </c:catAx>
      <c:valAx>
        <c:axId val="7596518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944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INTERVENCIONES H.U.C.A.</a:t>
            </a:r>
          </a:p>
        </c:rich>
      </c:tx>
      <c:layout>
        <c:manualLayout>
          <c:xMode val="edge"/>
          <c:yMode val="edge"/>
          <c:x val="0.27744072448959151"/>
          <c:y val="1.4634467762659373E-2"/>
        </c:manualLayout>
      </c:layout>
      <c:spPr>
        <a:noFill/>
        <a:ln w="25400">
          <a:noFill/>
        </a:ln>
      </c:spPr>
    </c:title>
    <c:view3D>
      <c:hPercent val="68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5.3902038209615512E-2"/>
          <c:y val="7.8309948098592944E-2"/>
          <c:w val="0.94049346879535556"/>
          <c:h val="0.87122736418511071"/>
        </c:manualLayout>
      </c:layout>
      <c:bar3DChart>
        <c:barDir val="col"/>
        <c:grouping val="clustered"/>
        <c:ser>
          <c:idx val="0"/>
          <c:order val="0"/>
          <c:tx>
            <c:strRef>
              <c:f>'ACTIVIDAD QUIRÚRGICA'!$B$59</c:f>
              <c:strCache>
                <c:ptCount val="1"/>
                <c:pt idx="0">
                  <c:v>PROGRAMADAS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99CC00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numRef>
              <c:f>'ACTIVIDAD QUIRÚRGICA'!$A$60:$A$64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'ACTIVIDAD QUIRÚRGICA'!$B$60:$B$64</c:f>
              <c:numCache>
                <c:formatCode>#,##0\ _€;[Red]\-#,##0\ _€</c:formatCode>
                <c:ptCount val="5"/>
                <c:pt idx="0">
                  <c:v>16278</c:v>
                </c:pt>
                <c:pt idx="1">
                  <c:v>16156</c:v>
                </c:pt>
                <c:pt idx="2">
                  <c:v>16378</c:v>
                </c:pt>
                <c:pt idx="3">
                  <c:v>15269</c:v>
                </c:pt>
                <c:pt idx="4">
                  <c:v>12125</c:v>
                </c:pt>
              </c:numCache>
            </c:numRef>
          </c:val>
        </c:ser>
        <c:ser>
          <c:idx val="1"/>
          <c:order val="1"/>
          <c:tx>
            <c:strRef>
              <c:f>'ACTIVIDAD QUIRÚRGICA'!$D$59</c:f>
              <c:strCache>
                <c:ptCount val="1"/>
                <c:pt idx="0">
                  <c:v>URGENTES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solidFill>
                <a:srgbClr val="FF0000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numRef>
              <c:f>'ACTIVIDAD QUIRÚRGICA'!$A$60:$A$64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'ACTIVIDAD QUIRÚRGICA'!$D$60:$D$64</c:f>
              <c:numCache>
                <c:formatCode>#,##0\ _€;[Red]\-#,##0\ _€</c:formatCode>
                <c:ptCount val="5"/>
                <c:pt idx="0">
                  <c:v>3806</c:v>
                </c:pt>
                <c:pt idx="1">
                  <c:v>4042</c:v>
                </c:pt>
                <c:pt idx="2">
                  <c:v>4058</c:v>
                </c:pt>
                <c:pt idx="3">
                  <c:v>4180</c:v>
                </c:pt>
                <c:pt idx="4">
                  <c:v>3544</c:v>
                </c:pt>
              </c:numCache>
            </c:numRef>
          </c:val>
        </c:ser>
        <c:dLbls>
          <c:showVal val="1"/>
        </c:dLbls>
        <c:gapWidth val="100"/>
        <c:shape val="cylinder"/>
        <c:axId val="109377408"/>
        <c:axId val="109378944"/>
        <c:axId val="0"/>
      </c:bar3DChart>
      <c:catAx>
        <c:axId val="10937740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9378944"/>
        <c:crosses val="autoZero"/>
        <c:auto val="1"/>
        <c:lblAlgn val="ctr"/>
        <c:lblOffset val="100"/>
        <c:tickLblSkip val="1"/>
        <c:tickMarkSkip val="1"/>
      </c:catAx>
      <c:valAx>
        <c:axId val="10937894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_€;[Red]\-#,##0\ _€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9377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42812205726157"/>
          <c:y val="0.23221779285957511"/>
          <c:w val="0.16946580914027037"/>
          <c:h val="0.1171550313532984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Nº PARTOS H.U.C.A.</a:t>
            </a:r>
          </a:p>
        </c:rich>
      </c:tx>
      <c:layout>
        <c:manualLayout>
          <c:xMode val="edge"/>
          <c:yMode val="edge"/>
          <c:x val="0.21505414368114228"/>
          <c:y val="3.9318236585191152E-2"/>
        </c:manualLayout>
      </c:layout>
      <c:spPr>
        <a:noFill/>
        <a:ln w="25400">
          <a:noFill/>
        </a:ln>
      </c:spPr>
    </c:title>
    <c:view3D>
      <c:rotX val="13"/>
      <c:hPercent val="39"/>
      <c:rotY val="3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598769199502971"/>
          <c:y val="0.24268755188713503"/>
          <c:w val="0.87231297294104526"/>
          <c:h val="0.664865742274258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'ACTIVIDAD DE PARTOS'!$A$10:$A$13</c:f>
              <c:numCache>
                <c:formatCode>#,##0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'ACTIVIDAD DE PARTOS'!$B$10:$B$13</c:f>
              <c:numCache>
                <c:formatCode>#,##0\ _€;[Red]\-#,##0\ _€</c:formatCode>
                <c:ptCount val="4"/>
                <c:pt idx="0">
                  <c:v>2059</c:v>
                </c:pt>
                <c:pt idx="1">
                  <c:v>2028</c:v>
                </c:pt>
                <c:pt idx="2">
                  <c:v>1894</c:v>
                </c:pt>
                <c:pt idx="3">
                  <c:v>1886</c:v>
                </c:pt>
              </c:numCache>
            </c:numRef>
          </c:val>
        </c:ser>
        <c:shape val="box"/>
        <c:axId val="110477312"/>
        <c:axId val="110478848"/>
        <c:axId val="0"/>
      </c:bar3DChart>
      <c:catAx>
        <c:axId val="110477312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478848"/>
        <c:crosses val="autoZero"/>
        <c:auto val="1"/>
        <c:lblAlgn val="ctr"/>
        <c:lblOffset val="100"/>
        <c:tickLblSkip val="1"/>
        <c:tickMarkSkip val="1"/>
      </c:catAx>
      <c:valAx>
        <c:axId val="110478848"/>
        <c:scaling>
          <c:orientation val="minMax"/>
          <c:max val="2600"/>
          <c:min val="18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_€;[Red]\-#,##0\ _€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47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EVOLUCIÓN  % CESÁREAS H.U.C.A.</a:t>
            </a:r>
          </a:p>
        </c:rich>
      </c:tx>
      <c:layout>
        <c:manualLayout>
          <c:xMode val="edge"/>
          <c:yMode val="edge"/>
          <c:x val="0.17099610615902319"/>
          <c:y val="2.3902124055579315E-3"/>
        </c:manualLayout>
      </c:layout>
      <c:spPr>
        <a:noFill/>
        <a:ln w="25400">
          <a:noFill/>
        </a:ln>
      </c:spPr>
    </c:title>
    <c:view3D>
      <c:hPercent val="41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7235013194585408E-2"/>
          <c:y val="2.1923163692588739E-2"/>
          <c:w val="0.8223603381345197"/>
          <c:h val="0.73717619536688361"/>
        </c:manualLayout>
      </c:layout>
      <c:bar3DChart>
        <c:barDir val="col"/>
        <c:grouping val="stacked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'ACTIVIDAD DE PARTOS'!$A$10:$A$13</c:f>
              <c:numCache>
                <c:formatCode>#,##0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'ACTIVIDAD DE PARTOS'!$D$10:$D$13</c:f>
              <c:numCache>
                <c:formatCode>#,##0.0\ _p_t_a;[Red]\-#,##0.0\ _p_t_a</c:formatCode>
                <c:ptCount val="4"/>
                <c:pt idx="0">
                  <c:v>15.4</c:v>
                </c:pt>
                <c:pt idx="1">
                  <c:v>16</c:v>
                </c:pt>
                <c:pt idx="2">
                  <c:v>13.9</c:v>
                </c:pt>
                <c:pt idx="3">
                  <c:v>16</c:v>
                </c:pt>
              </c:numCache>
            </c:numRef>
          </c:val>
        </c:ser>
        <c:shape val="cylinder"/>
        <c:axId val="110536192"/>
        <c:axId val="110537728"/>
        <c:axId val="0"/>
      </c:bar3DChart>
      <c:catAx>
        <c:axId val="110536192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537728"/>
        <c:crosses val="autoZero"/>
        <c:auto val="1"/>
        <c:lblAlgn val="ctr"/>
        <c:lblOffset val="100"/>
        <c:tickLblSkip val="1"/>
        <c:tickMarkSkip val="1"/>
      </c:catAx>
      <c:valAx>
        <c:axId val="1105377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\ _p_t_a;[Red]\-#,##0.0\ _p_t_a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536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-3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PARTOS CON ANESTESIA  EPIDURAL</a:t>
            </a:r>
          </a:p>
        </c:rich>
      </c:tx>
      <c:layout>
        <c:manualLayout>
          <c:xMode val="edge"/>
          <c:yMode val="edge"/>
          <c:x val="0.26634897284087788"/>
          <c:y val="1.4659667541557305E-3"/>
        </c:manualLayout>
      </c:layout>
      <c:spPr>
        <a:noFill/>
        <a:ln w="25400">
          <a:noFill/>
        </a:ln>
      </c:spPr>
    </c:title>
    <c:view3D>
      <c:hPercent val="53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056349965640265"/>
          <c:y val="0.16357867827231987"/>
          <c:w val="0.88943652380058358"/>
          <c:h val="0.690479254330439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'ACTIVIDAD DE PARTOS'!$A$67:$A$70</c:f>
              <c:numCache>
                <c:formatCode>#,##0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'ACTIVIDAD DE PARTOS'!$B$67:$B$70</c:f>
              <c:numCache>
                <c:formatCode>#,##0\ _€;[Red]\-#,##0\ _€</c:formatCode>
                <c:ptCount val="4"/>
                <c:pt idx="0">
                  <c:v>1299</c:v>
                </c:pt>
                <c:pt idx="1">
                  <c:v>1274</c:v>
                </c:pt>
                <c:pt idx="2">
                  <c:v>1220</c:v>
                </c:pt>
                <c:pt idx="3">
                  <c:v>1082</c:v>
                </c:pt>
              </c:numCache>
            </c:numRef>
          </c:val>
        </c:ser>
        <c:shape val="box"/>
        <c:axId val="110570112"/>
        <c:axId val="110576000"/>
        <c:axId val="0"/>
      </c:bar3DChart>
      <c:catAx>
        <c:axId val="110570112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576000"/>
        <c:crosses val="autoZero"/>
        <c:auto val="1"/>
        <c:lblAlgn val="ctr"/>
        <c:lblOffset val="100"/>
        <c:tickLblSkip val="1"/>
        <c:tickMarkSkip val="1"/>
      </c:catAx>
      <c:valAx>
        <c:axId val="110576000"/>
        <c:scaling>
          <c:orientation val="minMax"/>
          <c:max val="17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\ _€;[Red]\-#,##0\ _€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570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 EVOLUCIÓN Nº URGENCIAS H.U.C.A.</a:t>
            </a:r>
          </a:p>
        </c:rich>
      </c:tx>
      <c:layout>
        <c:manualLayout>
          <c:xMode val="edge"/>
          <c:yMode val="edge"/>
          <c:x val="0.27850532654006477"/>
          <c:y val="2.2370908299675098E-3"/>
        </c:manualLayout>
      </c:layout>
      <c:spPr>
        <a:noFill/>
        <a:ln w="25400">
          <a:noFill/>
        </a:ln>
      </c:spPr>
    </c:title>
    <c:view3D>
      <c:hPercent val="42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0000"/>
        </a:solidFill>
        <a:ln w="25400">
          <a:noFill/>
        </a:ln>
      </c:spPr>
    </c:sideWall>
    <c:backWall>
      <c:spPr>
        <a:solidFill>
          <a:srgbClr val="FF0000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9563242266431248E-2"/>
          <c:y val="2.2461329484768918E-2"/>
          <c:w val="0.90874999999999995"/>
          <c:h val="0.79480620282848602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numRef>
              <c:f>'ACTIVIDAD DE URGENCIAS'!$B$83:$F$83</c:f>
              <c:numCache>
                <c:formatCode>#,##0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f>'ACTIVIDAD DE URGENCIAS'!$B$84:$F$84</c:f>
              <c:numCache>
                <c:formatCode>#,##0</c:formatCode>
                <c:ptCount val="5"/>
                <c:pt idx="0">
                  <c:v>144548</c:v>
                </c:pt>
                <c:pt idx="1">
                  <c:v>145233</c:v>
                </c:pt>
                <c:pt idx="2">
                  <c:v>147058</c:v>
                </c:pt>
                <c:pt idx="3">
                  <c:v>152249</c:v>
                </c:pt>
                <c:pt idx="4">
                  <c:v>110761</c:v>
                </c:pt>
              </c:numCache>
            </c:numRef>
          </c:val>
        </c:ser>
        <c:shape val="cone"/>
        <c:axId val="113271936"/>
        <c:axId val="113273472"/>
        <c:axId val="0"/>
      </c:bar3DChart>
      <c:catAx>
        <c:axId val="113271936"/>
        <c:scaling>
          <c:orientation val="minMax"/>
        </c:scaling>
        <c:axPos val="b"/>
        <c:numFmt formatCode="#,##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3273472"/>
        <c:crosses val="autoZero"/>
        <c:auto val="1"/>
        <c:lblAlgn val="ctr"/>
        <c:lblOffset val="100"/>
        <c:tickLblSkip val="1"/>
        <c:tickMarkSkip val="1"/>
      </c:catAx>
      <c:valAx>
        <c:axId val="11327347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3271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7647058823529412E-2"/>
          <c:y val="0.8290155440414505"/>
          <c:w val="6.3235294117647084E-2"/>
          <c:h val="0.158031088082902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MENSUAL DE URGENCIAS 2020</a:t>
            </a:r>
          </a:p>
        </c:rich>
      </c:tx>
      <c:layout>
        <c:manualLayout>
          <c:xMode val="edge"/>
          <c:yMode val="edge"/>
          <c:x val="0.25600035155422934"/>
          <c:y val="1.3525315843111853E-3"/>
        </c:manualLayout>
      </c:layout>
      <c:spPr>
        <a:noFill/>
        <a:ln w="25400">
          <a:noFill/>
        </a:ln>
      </c:spPr>
    </c:title>
    <c:view3D>
      <c:rotX val="-90"/>
      <c:hPercent val="53"/>
      <c:rotY val="37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533347048629042"/>
          <c:y val="0.16630687085210971"/>
          <c:w val="0.85600111458478934"/>
          <c:h val="0.79265742341200363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'ACTIVIDAD DE URGENCIAS'!$A$10:$A$22</c:f>
              <c:strCache>
                <c:ptCount val="13"/>
                <c:pt idx="0">
                  <c:v>          ENERO</c:v>
                </c:pt>
                <c:pt idx="1">
                  <c:v>          FEBRERO</c:v>
                </c:pt>
                <c:pt idx="2">
                  <c:v>          MARZO</c:v>
                </c:pt>
                <c:pt idx="3">
                  <c:v>          ABRIL</c:v>
                </c:pt>
                <c:pt idx="4">
                  <c:v>          MAYO</c:v>
                </c:pt>
                <c:pt idx="5">
                  <c:v>          JUNIO</c:v>
                </c:pt>
                <c:pt idx="6">
                  <c:v>          JULIO</c:v>
                </c:pt>
                <c:pt idx="7">
                  <c:v>          AGOSTO</c:v>
                </c:pt>
                <c:pt idx="8">
                  <c:v>          SEPTIEMBRE</c:v>
                </c:pt>
                <c:pt idx="9">
                  <c:v>          OCTUBRE</c:v>
                </c:pt>
                <c:pt idx="10">
                  <c:v>          NOVIEMBRE</c:v>
                </c:pt>
                <c:pt idx="11">
                  <c:v>          DICIEMBRE</c:v>
                </c:pt>
                <c:pt idx="12">
                  <c:v> </c:v>
                </c:pt>
              </c:strCache>
            </c:strRef>
          </c:cat>
          <c:val>
            <c:numRef>
              <c:f>'ACTIVIDAD DE URGENCIAS'!$B$10:$B$22</c:f>
              <c:numCache>
                <c:formatCode>#,##0</c:formatCode>
                <c:ptCount val="13"/>
                <c:pt idx="0">
                  <c:v>14034</c:v>
                </c:pt>
                <c:pt idx="1">
                  <c:v>12071</c:v>
                </c:pt>
                <c:pt idx="2">
                  <c:v>7082</c:v>
                </c:pt>
                <c:pt idx="3">
                  <c:v>5415</c:v>
                </c:pt>
                <c:pt idx="4">
                  <c:v>7732</c:v>
                </c:pt>
                <c:pt idx="5">
                  <c:v>9084</c:v>
                </c:pt>
                <c:pt idx="6">
                  <c:v>9785</c:v>
                </c:pt>
                <c:pt idx="7">
                  <c:v>9999</c:v>
                </c:pt>
                <c:pt idx="8">
                  <c:v>9349</c:v>
                </c:pt>
                <c:pt idx="9">
                  <c:v>9676</c:v>
                </c:pt>
                <c:pt idx="10">
                  <c:v>7976</c:v>
                </c:pt>
                <c:pt idx="11">
                  <c:v>8558</c:v>
                </c:pt>
              </c:numCache>
            </c:numRef>
          </c:val>
        </c:ser>
        <c:shape val="box"/>
        <c:axId val="110634112"/>
        <c:axId val="110635648"/>
        <c:axId val="0"/>
      </c:bar3DChart>
      <c:catAx>
        <c:axId val="11063411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635648"/>
        <c:crosses val="autoZero"/>
        <c:auto val="1"/>
        <c:lblAlgn val="ctr"/>
        <c:lblOffset val="100"/>
        <c:tickMarkSkip val="1"/>
      </c:catAx>
      <c:valAx>
        <c:axId val="110635648"/>
        <c:scaling>
          <c:orientation val="minMax"/>
          <c:min val="6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063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 URGENCIAS H.U.C.A.  2020
</a:t>
            </a:r>
          </a:p>
        </c:rich>
      </c:tx>
      <c:layout>
        <c:manualLayout>
          <c:xMode val="edge"/>
          <c:yMode val="edge"/>
          <c:x val="0.15056108880429786"/>
          <c:y val="3.0960415662328001E-3"/>
        </c:manualLayout>
      </c:layout>
      <c:spPr>
        <a:noFill/>
        <a:ln w="25400">
          <a:noFill/>
        </a:ln>
      </c:spPr>
    </c:title>
    <c:view3D>
      <c:perspective val="0"/>
    </c:view3D>
    <c:plotArea>
      <c:layout>
        <c:manualLayout>
          <c:layoutTarget val="inner"/>
          <c:xMode val="edge"/>
          <c:yMode val="edge"/>
          <c:x val="8.4263459643185337E-2"/>
          <c:y val="7.5899191140584921E-4"/>
          <c:w val="0.913093858632679"/>
          <c:h val="0.733021915505524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41"/>
          <c:dPt>
            <c:idx val="0"/>
            <c:explosion val="42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chemeClr val="accent2">
                  <a:lumMod val="40000"/>
                  <a:lumOff val="60000"/>
                </a:schemeClr>
              </a:solidFill>
              <a:ln w="12700">
                <a:solidFill>
                  <a:schemeClr val="accent2">
                    <a:lumMod val="60000"/>
                    <a:lumOff val="40000"/>
                  </a:schemeClr>
                </a:solidFill>
                <a:prstDash val="solid"/>
              </a:ln>
            </c:spPr>
          </c:dPt>
          <c:cat>
            <c:strRef>
              <c:f>'ACTIVIDAD DE URGENCIAS'!$A$47:$A$49</c:f>
              <c:strCache>
                <c:ptCount val="3"/>
                <c:pt idx="0">
                  <c:v>ADULTOS</c:v>
                </c:pt>
                <c:pt idx="1">
                  <c:v>GINECOLÓGICAS</c:v>
                </c:pt>
                <c:pt idx="2">
                  <c:v>PEDIÁTRICAS</c:v>
                </c:pt>
              </c:strCache>
            </c:strRef>
          </c:cat>
          <c:val>
            <c:numRef>
              <c:f>'ACTIVIDAD DE URGENCIAS'!$B$47:$B$49</c:f>
              <c:numCache>
                <c:formatCode>#,##0\ _€;[Red]\-#,##0\ _€</c:formatCode>
                <c:ptCount val="3"/>
                <c:pt idx="0">
                  <c:v>89973</c:v>
                </c:pt>
                <c:pt idx="1">
                  <c:v>6758</c:v>
                </c:pt>
                <c:pt idx="2">
                  <c:v>14030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1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1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9.1715944447341463E-2"/>
          <c:y val="0.73039405788562162"/>
          <c:w val="0.23224870070049297"/>
          <c:h val="0.2058828360740622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CAMAS H.U.C.A.</a:t>
            </a:r>
          </a:p>
        </c:rich>
      </c:tx>
      <c:layout>
        <c:manualLayout>
          <c:xMode val="edge"/>
          <c:yMode val="edge"/>
          <c:x val="0.29739566585590604"/>
          <c:y val="4.2911620352389004E-2"/>
        </c:manualLayout>
      </c:layout>
      <c:spPr>
        <a:noFill/>
        <a:ln w="25400">
          <a:noFill/>
        </a:ln>
      </c:spPr>
    </c:title>
    <c:view3D>
      <c:rotX val="12"/>
      <c:hPercent val="84"/>
      <c:rotY val="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165282550986147"/>
          <c:y val="1.7763497051657785E-2"/>
          <c:w val="0.89834722764116903"/>
          <c:h val="0.94413536593183356"/>
        </c:manualLayout>
      </c:layout>
      <c:bar3DChart>
        <c:barDir val="col"/>
        <c:grouping val="clustered"/>
        <c:ser>
          <c:idx val="0"/>
          <c:order val="0"/>
          <c:tx>
            <c:v>CAMAS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Hospitalización!$A$106:$A$109</c:f>
              <c:numCache>
                <c:formatCode>0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Hospitalización!$B$106:$B$109</c:f>
              <c:numCache>
                <c:formatCode>#,##0</c:formatCode>
                <c:ptCount val="4"/>
                <c:pt idx="0">
                  <c:v>955</c:v>
                </c:pt>
                <c:pt idx="1">
                  <c:v>951</c:v>
                </c:pt>
                <c:pt idx="2">
                  <c:v>954</c:v>
                </c:pt>
                <c:pt idx="3">
                  <c:v>949.02</c:v>
                </c:pt>
              </c:numCache>
            </c:numRef>
          </c:val>
        </c:ser>
        <c:shape val="cylinder"/>
        <c:axId val="75985664"/>
        <c:axId val="75987200"/>
        <c:axId val="0"/>
      </c:bar3DChart>
      <c:catAx>
        <c:axId val="75985664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5987200"/>
        <c:crosses val="autoZero"/>
        <c:lblAlgn val="ctr"/>
        <c:lblOffset val="100"/>
        <c:tickMarkSkip val="1"/>
      </c:catAx>
      <c:valAx>
        <c:axId val="75987200"/>
        <c:scaling>
          <c:orientation val="minMax"/>
          <c:min val="8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5985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13171455662284"/>
          <c:y val="0.18385650224215247"/>
          <c:w val="0.1439793324263797"/>
          <c:h val="5.60538116591928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INGRESOS H.U.C.A.</a:t>
            </a:r>
          </a:p>
        </c:rich>
      </c:tx>
      <c:layout>
        <c:manualLayout>
          <c:xMode val="edge"/>
          <c:yMode val="edge"/>
          <c:x val="0.10591638752338278"/>
          <c:y val="7.1945146764911247E-2"/>
        </c:manualLayout>
      </c:layout>
      <c:spPr>
        <a:noFill/>
        <a:ln w="25400">
          <a:noFill/>
        </a:ln>
      </c:spPr>
    </c:title>
    <c:view3D>
      <c:rotX val="12"/>
      <c:hPercent val="100"/>
      <c:rotY val="4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CC99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82111091514021"/>
          <c:y val="1.306721172316078E-2"/>
          <c:w val="0.8333358924672406"/>
          <c:h val="0.97479258248146061"/>
        </c:manualLayout>
      </c:layout>
      <c:bar3DChart>
        <c:barDir val="col"/>
        <c:grouping val="standard"/>
        <c:ser>
          <c:idx val="0"/>
          <c:order val="0"/>
          <c:tx>
            <c:strRef>
              <c:f>Hospitalización!$C$105</c:f>
              <c:strCache>
                <c:ptCount val="1"/>
                <c:pt idx="0">
                  <c:v>INGRESOS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dLbls>
            <c:delete val="1"/>
          </c:dLbls>
          <c:cat>
            <c:numRef>
              <c:f>Hospitalización!$A$106:$A$109</c:f>
              <c:numCache>
                <c:formatCode>0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Hospitalización!$C$106:$C$109</c:f>
              <c:numCache>
                <c:formatCode>#,##0</c:formatCode>
                <c:ptCount val="4"/>
                <c:pt idx="0">
                  <c:v>34496</c:v>
                </c:pt>
                <c:pt idx="1">
                  <c:v>34516</c:v>
                </c:pt>
                <c:pt idx="2">
                  <c:v>35017</c:v>
                </c:pt>
                <c:pt idx="3">
                  <c:v>30539</c:v>
                </c:pt>
              </c:numCache>
            </c:numRef>
          </c:val>
        </c:ser>
        <c:dLbls>
          <c:showCatName val="1"/>
        </c:dLbls>
        <c:shape val="cone"/>
        <c:axId val="76019968"/>
        <c:axId val="106844160"/>
        <c:axId val="76013568"/>
      </c:bar3DChart>
      <c:catAx>
        <c:axId val="76019968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844160"/>
        <c:crosses val="autoZero"/>
        <c:lblAlgn val="ctr"/>
        <c:lblOffset val="100"/>
        <c:tickMarkSkip val="1"/>
        <c:noMultiLvlLbl val="1"/>
      </c:catAx>
      <c:valAx>
        <c:axId val="106844160"/>
        <c:scaling>
          <c:orientation val="minMax"/>
          <c:min val="290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6019968"/>
        <c:crosses val="autoZero"/>
        <c:crossBetween val="between"/>
      </c:valAx>
      <c:serAx>
        <c:axId val="76013568"/>
        <c:scaling>
          <c:orientation val="minMax"/>
        </c:scaling>
        <c:delete val="1"/>
        <c:axPos val="b"/>
        <c:tickLblPos val="none"/>
        <c:crossAx val="106844160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441988950276246"/>
          <c:y val="0.15137638758457944"/>
          <c:w val="0.27900552486187846"/>
          <c:h val="5.5045871559633031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ESTANCIA MEDIA H.U.C.A.</a:t>
            </a:r>
          </a:p>
        </c:rich>
      </c:tx>
      <c:layout>
        <c:manualLayout>
          <c:xMode val="edge"/>
          <c:yMode val="edge"/>
          <c:x val="0.33968878890138915"/>
          <c:y val="7.0825050557204949E-2"/>
        </c:manualLayout>
      </c:layout>
      <c:spPr>
        <a:noFill/>
        <a:ln w="25400">
          <a:noFill/>
        </a:ln>
      </c:spPr>
    </c:title>
    <c:view3D>
      <c:rotX val="12"/>
      <c:hPercent val="122"/>
      <c:rotY val="5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FF990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FF990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6259717535308097E-2"/>
          <c:y val="1.1059765070349814E-2"/>
          <c:w val="0.93095454556023427"/>
          <c:h val="0.92787700999979061"/>
        </c:manualLayout>
      </c:layout>
      <c:bar3DChart>
        <c:barDir val="col"/>
        <c:grouping val="clustered"/>
        <c:ser>
          <c:idx val="0"/>
          <c:order val="0"/>
          <c:tx>
            <c:strRef>
              <c:f>Hospitalización!$D$105</c:f>
              <c:strCache>
                <c:ptCount val="1"/>
                <c:pt idx="0">
                  <c:v>E.MEDIA AL ALTA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1.0034818657196199E-2"/>
                  <c:y val="-7.8147337951747688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numRef>
              <c:f>Hospitalización!$A$106:$A$109</c:f>
              <c:numCache>
                <c:formatCode>0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Hospitalización!$D$106:$D$109</c:f>
              <c:numCache>
                <c:formatCode>0.00</c:formatCode>
                <c:ptCount val="4"/>
                <c:pt idx="0">
                  <c:v>8.75</c:v>
                </c:pt>
                <c:pt idx="1">
                  <c:v>8.5399999999999991</c:v>
                </c:pt>
                <c:pt idx="2">
                  <c:v>8.5299999999999994</c:v>
                </c:pt>
                <c:pt idx="3">
                  <c:v>8.61</c:v>
                </c:pt>
              </c:numCache>
            </c:numRef>
          </c:val>
        </c:ser>
        <c:dLbls>
          <c:showVal val="1"/>
        </c:dLbls>
        <c:shape val="cylinder"/>
        <c:axId val="106063360"/>
        <c:axId val="106064896"/>
        <c:axId val="0"/>
      </c:bar3DChart>
      <c:catAx>
        <c:axId val="106063360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064896"/>
        <c:crosses val="autoZero"/>
        <c:auto val="1"/>
        <c:lblAlgn val="ctr"/>
        <c:lblOffset val="100"/>
        <c:tickLblSkip val="1"/>
        <c:tickMarkSkip val="1"/>
      </c:catAx>
      <c:valAx>
        <c:axId val="106064896"/>
        <c:scaling>
          <c:orientation val="minMax"/>
          <c:min val="8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063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381152355955733"/>
          <c:y val="0.22540983606557391"/>
          <c:w val="0.16428621422322209"/>
          <c:h val="4.098360655737707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% OCUPACIÓN  H.U.C.A.</a:t>
            </a:r>
          </a:p>
        </c:rich>
      </c:tx>
      <c:layout>
        <c:manualLayout>
          <c:xMode val="edge"/>
          <c:yMode val="edge"/>
          <c:x val="0.16522774496937881"/>
          <c:y val="3.4657841682833292E-2"/>
        </c:manualLayout>
      </c:layout>
      <c:spPr>
        <a:noFill/>
        <a:ln w="25400">
          <a:noFill/>
        </a:ln>
      </c:spPr>
    </c:title>
    <c:view3D>
      <c:rotX val="7"/>
      <c:hPercent val="151"/>
      <c:rotY val="1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99CC0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99CC0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0955414012739023E-2"/>
          <c:y val="0.10058036578628025"/>
          <c:w val="0.93312101910828305"/>
          <c:h val="0.83945920675472163"/>
        </c:manualLayout>
      </c:layout>
      <c:bar3DChart>
        <c:barDir val="col"/>
        <c:grouping val="clustered"/>
        <c:ser>
          <c:idx val="0"/>
          <c:order val="0"/>
          <c:tx>
            <c:strRef>
              <c:f>Hospitalización!$E$105</c:f>
              <c:strCache>
                <c:ptCount val="1"/>
                <c:pt idx="0">
                  <c:v>% OCUPAC.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Hospitalización!$A$106:$A$109</c:f>
              <c:numCache>
                <c:formatCode>0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Hospitalización!$E$106:$E$109</c:f>
              <c:numCache>
                <c:formatCode>0.0</c:formatCode>
                <c:ptCount val="4"/>
                <c:pt idx="0">
                  <c:v>86.2</c:v>
                </c:pt>
                <c:pt idx="1">
                  <c:v>84.4</c:v>
                </c:pt>
                <c:pt idx="2">
                  <c:v>85.6</c:v>
                </c:pt>
                <c:pt idx="3">
                  <c:v>75.58</c:v>
                </c:pt>
              </c:numCache>
            </c:numRef>
          </c:val>
        </c:ser>
        <c:shape val="box"/>
        <c:axId val="106089472"/>
        <c:axId val="106373888"/>
        <c:axId val="0"/>
      </c:bar3DChart>
      <c:catAx>
        <c:axId val="106089472"/>
        <c:scaling>
          <c:orientation val="minMax"/>
        </c:scaling>
        <c:axPos val="b"/>
        <c:numFmt formatCode="0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373888"/>
        <c:crossesAt val="0"/>
        <c:auto val="1"/>
        <c:lblAlgn val="ctr"/>
        <c:lblOffset val="100"/>
        <c:tickLblSkip val="1"/>
        <c:tickMarkSkip val="1"/>
      </c:catAx>
      <c:valAx>
        <c:axId val="106373888"/>
        <c:scaling>
          <c:orientation val="minMax"/>
          <c:max val="84"/>
          <c:min val="78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6089472"/>
        <c:crosses val="autoZero"/>
        <c:crossBetween val="between"/>
        <c:minorUnit val="0.30000000000000032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/>
      <c:txPr>
        <a:bodyPr/>
        <a:lstStyle/>
        <a:p>
          <a:pPr>
            <a:defRPr sz="33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view3D>
      <c:perspective val="0"/>
    </c:view3D>
    <c:plotArea>
      <c:layout>
        <c:manualLayout>
          <c:layoutTarget val="inner"/>
          <c:xMode val="edge"/>
          <c:yMode val="edge"/>
          <c:x val="2.3284341591439751E-2"/>
          <c:y val="0.17209321867416741"/>
          <c:w val="0.89828538876449138"/>
          <c:h val="0.67674495451598704"/>
        </c:manualLayout>
      </c:layout>
      <c:pie3DChart>
        <c:varyColors val="1"/>
        <c:ser>
          <c:idx val="0"/>
          <c:order val="0"/>
          <c:tx>
            <c:v>Distribución de Altas por edades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/>
              <c:dLblPos val="bestFit"/>
              <c:showVal val="1"/>
            </c:dLbl>
            <c:dLbl>
              <c:idx val="3"/>
              <c:layout/>
              <c:dLblPos val="bestFit"/>
              <c:showVal val="1"/>
            </c:dLbl>
            <c:spPr>
              <a:solidFill>
                <a:srgbClr val="CC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  <c:showLeaderLines val="1"/>
          </c:dLbls>
          <c:cat>
            <c:strRef>
              <c:f>Hospitalización!$A$147:$A$152</c:f>
              <c:strCache>
                <c:ptCount val="6"/>
                <c:pt idx="0">
                  <c:v> 0-14 años</c:v>
                </c:pt>
                <c:pt idx="1">
                  <c:v>15-29 años</c:v>
                </c:pt>
                <c:pt idx="2">
                  <c:v>30-44 años</c:v>
                </c:pt>
                <c:pt idx="3">
                  <c:v>45-59 años</c:v>
                </c:pt>
                <c:pt idx="4">
                  <c:v>60-74 años</c:v>
                </c:pt>
                <c:pt idx="5">
                  <c:v>&gt; 74 años</c:v>
                </c:pt>
              </c:strCache>
            </c:strRef>
          </c:cat>
          <c:val>
            <c:numRef>
              <c:f>Hospitalización!$B$147:$B$152</c:f>
              <c:numCache>
                <c:formatCode>#,##0.0</c:formatCode>
                <c:ptCount val="6"/>
                <c:pt idx="0">
                  <c:v>5.78</c:v>
                </c:pt>
                <c:pt idx="1">
                  <c:v>4.32</c:v>
                </c:pt>
                <c:pt idx="2">
                  <c:v>11.39</c:v>
                </c:pt>
                <c:pt idx="3">
                  <c:v>14.66</c:v>
                </c:pt>
                <c:pt idx="4">
                  <c:v>26.54</c:v>
                </c:pt>
                <c:pt idx="5">
                  <c:v>37.299999999999997</c:v>
                </c:pt>
              </c:numCache>
            </c:numRef>
          </c:val>
        </c:ser>
        <c:dLbls>
          <c:showVal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514795944624551"/>
          <c:y val="0.63023329060611821"/>
          <c:w val="0.13112757964077928"/>
          <c:h val="0.3627911859854738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2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INGRESOS POR ÁREAS 2020
</a:t>
            </a:r>
          </a:p>
        </c:rich>
      </c:tx>
      <c:layout>
        <c:manualLayout>
          <c:xMode val="edge"/>
          <c:yMode val="edge"/>
          <c:x val="0.15235792019347041"/>
          <c:y val="2.0361990950226245E-2"/>
        </c:manualLayout>
      </c:layout>
      <c:spPr>
        <a:noFill/>
        <a:ln w="25400">
          <a:noFill/>
        </a:ln>
      </c:spPr>
    </c:title>
    <c:view3D>
      <c:rotY val="60"/>
      <c:perspective val="0"/>
    </c:view3D>
    <c:plotArea>
      <c:layout>
        <c:manualLayout>
          <c:layoutTarget val="inner"/>
          <c:xMode val="edge"/>
          <c:yMode val="edge"/>
          <c:x val="1.2091898428053204E-2"/>
          <c:y val="0.22398214788751844"/>
          <c:w val="0.77267230955260002"/>
          <c:h val="0.5723988223792163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Hospitalización!$A$195:$A$203</c:f>
              <c:strCache>
                <c:ptCount val="9"/>
                <c:pt idx="0">
                  <c:v>Area I</c:v>
                </c:pt>
                <c:pt idx="1">
                  <c:v>Area II</c:v>
                </c:pt>
                <c:pt idx="2">
                  <c:v>Area III</c:v>
                </c:pt>
                <c:pt idx="3">
                  <c:v>Area IV</c:v>
                </c:pt>
                <c:pt idx="4">
                  <c:v>Area V</c:v>
                </c:pt>
                <c:pt idx="5">
                  <c:v>Area VI</c:v>
                </c:pt>
                <c:pt idx="6">
                  <c:v>Area VII</c:v>
                </c:pt>
                <c:pt idx="7">
                  <c:v>Area VIII</c:v>
                </c:pt>
                <c:pt idx="8">
                  <c:v>Fuera Comunidad</c:v>
                </c:pt>
              </c:strCache>
            </c:strRef>
          </c:cat>
          <c:val>
            <c:numRef>
              <c:f>Hospitalización!$B$195:$B$203</c:f>
              <c:numCache>
                <c:formatCode>0.0</c:formatCode>
                <c:ptCount val="9"/>
                <c:pt idx="0">
                  <c:v>2.8</c:v>
                </c:pt>
                <c:pt idx="1">
                  <c:v>1.94</c:v>
                </c:pt>
                <c:pt idx="2">
                  <c:v>6.12</c:v>
                </c:pt>
                <c:pt idx="3">
                  <c:v>70.55</c:v>
                </c:pt>
                <c:pt idx="4">
                  <c:v>7.9</c:v>
                </c:pt>
                <c:pt idx="5">
                  <c:v>2.83</c:v>
                </c:pt>
                <c:pt idx="6">
                  <c:v>3.59</c:v>
                </c:pt>
                <c:pt idx="7">
                  <c:v>3.2</c:v>
                </c:pt>
                <c:pt idx="8">
                  <c:v>1.08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27932285369081"/>
          <c:y val="0.2036201470291327"/>
          <c:w val="0.18379685610640981"/>
          <c:h val="0.5814486763815156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22" r="0.75000000000000222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depthPercent val="100"/>
      <c:rAngAx val="1"/>
    </c:view3D>
    <c:floor>
      <c:spPr>
        <a:noFill/>
        <a:ln w="9525">
          <a:noFill/>
        </a:ln>
      </c:spPr>
    </c:floor>
    <c:plotArea>
      <c:layout>
        <c:manualLayout>
          <c:layoutTarget val="inner"/>
          <c:xMode val="edge"/>
          <c:yMode val="edge"/>
          <c:x val="0.11696421930831542"/>
          <c:y val="4.6581482962970662E-2"/>
          <c:w val="0.90643831387368101"/>
          <c:h val="0.54769455214037754"/>
        </c:manualLayout>
      </c:layout>
      <c:bar3DChart>
        <c:barDir val="col"/>
        <c:grouping val="clustered"/>
        <c:ser>
          <c:idx val="0"/>
          <c:order val="0"/>
          <c:cat>
            <c:numRef>
              <c:f>Consultas!$A$64:$A$67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Consultas!$E$64:$E$67</c:f>
              <c:numCache>
                <c:formatCode>0.00</c:formatCode>
                <c:ptCount val="4"/>
                <c:pt idx="0">
                  <c:v>2.4461246032958268</c:v>
                </c:pt>
                <c:pt idx="1">
                  <c:v>2.5911683083772985</c:v>
                </c:pt>
                <c:pt idx="2">
                  <c:v>2.7644292544205795</c:v>
                </c:pt>
                <c:pt idx="3">
                  <c:v>3.2934698867823409</c:v>
                </c:pt>
              </c:numCache>
            </c:numRef>
          </c:val>
        </c:ser>
        <c:ser>
          <c:idx val="1"/>
          <c:order val="1"/>
          <c:tx>
            <c:v>C. Periféricos</c:v>
          </c:tx>
          <c:val>
            <c:numRef>
              <c:f>Consultas!#REF!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hape val="box"/>
        <c:axId val="106482304"/>
        <c:axId val="106492288"/>
        <c:axId val="0"/>
      </c:bar3DChart>
      <c:catAx>
        <c:axId val="10648230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492288"/>
        <c:crosses val="autoZero"/>
        <c:auto val="1"/>
        <c:lblAlgn val="ctr"/>
        <c:lblOffset val="100"/>
      </c:catAx>
      <c:valAx>
        <c:axId val="106492288"/>
        <c:scaling>
          <c:orientation val="minMax"/>
        </c:scaling>
        <c:axPos val="l"/>
        <c:numFmt formatCode="0.0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4823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EVOLUCION TRASPLANTES HUCA 2018/2020</a:t>
            </a:r>
          </a:p>
        </c:rich>
      </c:tx>
      <c:layout>
        <c:manualLayout>
          <c:xMode val="edge"/>
          <c:yMode val="edge"/>
          <c:x val="0.28572478936876555"/>
          <c:y val="2.5768675271759071E-2"/>
        </c:manualLayout>
      </c:layout>
    </c:title>
    <c:view3D>
      <c:depthPercent val="100"/>
      <c:rAngAx val="1"/>
    </c:view3D>
    <c:plotArea>
      <c:layout/>
      <c:bar3DChart>
        <c:barDir val="col"/>
        <c:grouping val="clustered"/>
        <c:ser>
          <c:idx val="1"/>
          <c:order val="0"/>
          <c:tx>
            <c:strRef>
              <c:f>'ACTIVIDAD QUIRÚRGICA'!$B$132</c:f>
              <c:strCache>
                <c:ptCount val="1"/>
                <c:pt idx="0">
                  <c:v>2018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'ACTIVIDAD QUIRÚRGICA'!$A$133:$A$137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CORAZÓN</c:v>
                </c:pt>
                <c:pt idx="3">
                  <c:v>HIGADO</c:v>
                </c:pt>
                <c:pt idx="4">
                  <c:v>M.OSEA</c:v>
                </c:pt>
              </c:strCache>
            </c:strRef>
          </c:cat>
          <c:val>
            <c:numRef>
              <c:f>'ACTIVIDAD QUIRÚRGICA'!$B$133:$B$137</c:f>
              <c:numCache>
                <c:formatCode>#,##0\ _€;[Red]\-#,##0\ _€</c:formatCode>
                <c:ptCount val="5"/>
                <c:pt idx="0">
                  <c:v>77</c:v>
                </c:pt>
                <c:pt idx="1">
                  <c:v>17</c:v>
                </c:pt>
                <c:pt idx="2">
                  <c:v>13</c:v>
                </c:pt>
                <c:pt idx="3">
                  <c:v>43</c:v>
                </c:pt>
                <c:pt idx="4">
                  <c:v>72</c:v>
                </c:pt>
              </c:numCache>
            </c:numRef>
          </c:val>
        </c:ser>
        <c:ser>
          <c:idx val="2"/>
          <c:order val="1"/>
          <c:tx>
            <c:strRef>
              <c:f>'ACTIVIDAD QUIRÚRGICA'!$C$132</c:f>
              <c:strCache>
                <c:ptCount val="1"/>
                <c:pt idx="0">
                  <c:v>2019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'ACTIVIDAD QUIRÚRGICA'!$A$133:$A$137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CORAZÓN</c:v>
                </c:pt>
                <c:pt idx="3">
                  <c:v>HIGADO</c:v>
                </c:pt>
                <c:pt idx="4">
                  <c:v>M.OSEA</c:v>
                </c:pt>
              </c:strCache>
            </c:strRef>
          </c:cat>
          <c:val>
            <c:numRef>
              <c:f>'ACTIVIDAD QUIRÚRGICA'!$C$133:$C$137</c:f>
              <c:numCache>
                <c:formatCode>#,##0\ _€;[Red]\-#,##0\ _€</c:formatCode>
                <c:ptCount val="5"/>
                <c:pt idx="0">
                  <c:v>82</c:v>
                </c:pt>
                <c:pt idx="1">
                  <c:v>42</c:v>
                </c:pt>
                <c:pt idx="2">
                  <c:v>16</c:v>
                </c:pt>
                <c:pt idx="3">
                  <c:v>36</c:v>
                </c:pt>
                <c:pt idx="4">
                  <c:v>83</c:v>
                </c:pt>
              </c:numCache>
            </c:numRef>
          </c:val>
        </c:ser>
        <c:ser>
          <c:idx val="3"/>
          <c:order val="2"/>
          <c:tx>
            <c:strRef>
              <c:f>'ACTIVIDAD QUIRÚRGICA'!$D$132</c:f>
              <c:strCache>
                <c:ptCount val="1"/>
                <c:pt idx="0">
                  <c:v>2020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Val val="1"/>
          </c:dLbls>
          <c:cat>
            <c:strRef>
              <c:f>'ACTIVIDAD QUIRÚRGICA'!$A$133:$A$137</c:f>
              <c:strCache>
                <c:ptCount val="5"/>
                <c:pt idx="0">
                  <c:v>RENAL</c:v>
                </c:pt>
                <c:pt idx="1">
                  <c:v>CORNEA</c:v>
                </c:pt>
                <c:pt idx="2">
                  <c:v>CORAZÓN</c:v>
                </c:pt>
                <c:pt idx="3">
                  <c:v>HIGADO</c:v>
                </c:pt>
                <c:pt idx="4">
                  <c:v>M.OSEA</c:v>
                </c:pt>
              </c:strCache>
            </c:strRef>
          </c:cat>
          <c:val>
            <c:numRef>
              <c:f>'ACTIVIDAD QUIRÚRGICA'!$D$133:$D$137</c:f>
              <c:numCache>
                <c:formatCode>#,##0\ _€;[Red]\-#,##0\ _€</c:formatCode>
                <c:ptCount val="5"/>
                <c:pt idx="0">
                  <c:v>81</c:v>
                </c:pt>
                <c:pt idx="1">
                  <c:v>25</c:v>
                </c:pt>
                <c:pt idx="2">
                  <c:v>12</c:v>
                </c:pt>
                <c:pt idx="3">
                  <c:v>16</c:v>
                </c:pt>
                <c:pt idx="4">
                  <c:v>81</c:v>
                </c:pt>
              </c:numCache>
            </c:numRef>
          </c:val>
        </c:ser>
        <c:shape val="cylinder"/>
        <c:axId val="107145856"/>
        <c:axId val="109330816"/>
        <c:axId val="0"/>
      </c:bar3DChart>
      <c:catAx>
        <c:axId val="107145856"/>
        <c:scaling>
          <c:orientation val="minMax"/>
        </c:scaling>
        <c:axPos val="b"/>
        <c:numFmt formatCode="#,##0\ _€;[Red]\-#,##0\ _€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9330816"/>
        <c:crosses val="autoZero"/>
        <c:auto val="1"/>
        <c:lblAlgn val="ctr"/>
        <c:lblOffset val="100"/>
      </c:catAx>
      <c:valAx>
        <c:axId val="109330816"/>
        <c:scaling>
          <c:orientation val="minMax"/>
        </c:scaling>
        <c:axPos val="l"/>
        <c:majorGridlines/>
        <c:numFmt formatCode="#,##0\ _€;[Red]\-#,##0\ _€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7145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2965722802163"/>
          <c:y val="0.43589878188303577"/>
          <c:w val="8.7928464977645296E-2"/>
          <c:h val="0.23076990376203069"/>
        </c:manualLayout>
      </c:layout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222" l="0.70000000000000062" r="0.70000000000000062" t="0.75000000000000222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10584</xdr:colOff>
      <xdr:row>72</xdr:row>
      <xdr:rowOff>285750</xdr:rowOff>
    </xdr:from>
    <xdr:to>
      <xdr:col>5</xdr:col>
      <xdr:colOff>1121835</xdr:colOff>
      <xdr:row>94</xdr:row>
      <xdr:rowOff>147108</xdr:rowOff>
    </xdr:to>
    <xdr:graphicFrame macro="">
      <xdr:nvGraphicFramePr>
        <xdr:cNvPr id="2293558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127000</xdr:colOff>
      <xdr:row>110</xdr:row>
      <xdr:rowOff>95250</xdr:rowOff>
    </xdr:from>
    <xdr:to>
      <xdr:col>2</xdr:col>
      <xdr:colOff>254000</xdr:colOff>
      <xdr:row>121</xdr:row>
      <xdr:rowOff>57149</xdr:rowOff>
    </xdr:to>
    <xdr:graphicFrame macro="">
      <xdr:nvGraphicFramePr>
        <xdr:cNvPr id="229355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476251</xdr:colOff>
      <xdr:row>110</xdr:row>
      <xdr:rowOff>158750</xdr:rowOff>
    </xdr:from>
    <xdr:to>
      <xdr:col>5</xdr:col>
      <xdr:colOff>1068917</xdr:colOff>
      <xdr:row>121</xdr:row>
      <xdr:rowOff>116417</xdr:rowOff>
    </xdr:to>
    <xdr:graphicFrame macro="">
      <xdr:nvGraphicFramePr>
        <xdr:cNvPr id="229355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121</xdr:row>
      <xdr:rowOff>116417</xdr:rowOff>
    </xdr:from>
    <xdr:to>
      <xdr:col>2</xdr:col>
      <xdr:colOff>285750</xdr:colOff>
      <xdr:row>136</xdr:row>
      <xdr:rowOff>31750</xdr:rowOff>
    </xdr:to>
    <xdr:graphicFrame macro="">
      <xdr:nvGraphicFramePr>
        <xdr:cNvPr id="2293558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638175</xdr:colOff>
      <xdr:row>121</xdr:row>
      <xdr:rowOff>231775</xdr:rowOff>
    </xdr:from>
    <xdr:to>
      <xdr:col>5</xdr:col>
      <xdr:colOff>1047750</xdr:colOff>
      <xdr:row>135</xdr:row>
      <xdr:rowOff>137583</xdr:rowOff>
    </xdr:to>
    <xdr:graphicFrame macro="">
      <xdr:nvGraphicFramePr>
        <xdr:cNvPr id="2293558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114301</xdr:colOff>
      <xdr:row>153</xdr:row>
      <xdr:rowOff>42335</xdr:rowOff>
    </xdr:from>
    <xdr:to>
      <xdr:col>5</xdr:col>
      <xdr:colOff>666750</xdr:colOff>
      <xdr:row>185</xdr:row>
      <xdr:rowOff>42335</xdr:rowOff>
    </xdr:to>
    <xdr:graphicFrame macro="">
      <xdr:nvGraphicFramePr>
        <xdr:cNvPr id="22935590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209</xdr:row>
      <xdr:rowOff>105834</xdr:rowOff>
    </xdr:from>
    <xdr:to>
      <xdr:col>5</xdr:col>
      <xdr:colOff>698500</xdr:colOff>
      <xdr:row>234</xdr:row>
      <xdr:rowOff>141816</xdr:rowOff>
    </xdr:to>
    <xdr:graphicFrame macro="">
      <xdr:nvGraphicFramePr>
        <xdr:cNvPr id="22935591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348193</xdr:colOff>
      <xdr:row>85</xdr:row>
      <xdr:rowOff>175684</xdr:rowOff>
    </xdr:from>
    <xdr:to>
      <xdr:col>2</xdr:col>
      <xdr:colOff>43393</xdr:colOff>
      <xdr:row>92</xdr:row>
      <xdr:rowOff>204259</xdr:rowOff>
    </xdr:to>
    <xdr:graphicFrame macro="">
      <xdr:nvGraphicFramePr>
        <xdr:cNvPr id="17764956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179917</xdr:colOff>
      <xdr:row>118</xdr:row>
      <xdr:rowOff>85725</xdr:rowOff>
    </xdr:from>
    <xdr:to>
      <xdr:col>4</xdr:col>
      <xdr:colOff>370417</xdr:colOff>
      <xdr:row>129</xdr:row>
      <xdr:rowOff>133350</xdr:rowOff>
    </xdr:to>
    <xdr:graphicFrame macro="">
      <xdr:nvGraphicFramePr>
        <xdr:cNvPr id="17820245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609600</xdr:colOff>
      <xdr:row>67</xdr:row>
      <xdr:rowOff>9525</xdr:rowOff>
    </xdr:from>
    <xdr:to>
      <xdr:col>4</xdr:col>
      <xdr:colOff>647700</xdr:colOff>
      <xdr:row>86</xdr:row>
      <xdr:rowOff>219075</xdr:rowOff>
    </xdr:to>
    <xdr:graphicFrame macro="">
      <xdr:nvGraphicFramePr>
        <xdr:cNvPr id="17820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</xdr:colOff>
      <xdr:row>14</xdr:row>
      <xdr:rowOff>166687</xdr:rowOff>
    </xdr:from>
    <xdr:to>
      <xdr:col>4</xdr:col>
      <xdr:colOff>347662</xdr:colOff>
      <xdr:row>37</xdr:row>
      <xdr:rowOff>121444</xdr:rowOff>
    </xdr:to>
    <xdr:graphicFrame macro="">
      <xdr:nvGraphicFramePr>
        <xdr:cNvPr id="178604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39</xdr:row>
      <xdr:rowOff>52387</xdr:rowOff>
    </xdr:from>
    <xdr:to>
      <xdr:col>4</xdr:col>
      <xdr:colOff>257175</xdr:colOff>
      <xdr:row>53</xdr:row>
      <xdr:rowOff>204787</xdr:rowOff>
    </xdr:to>
    <xdr:graphicFrame macro="">
      <xdr:nvGraphicFramePr>
        <xdr:cNvPr id="178604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202406</xdr:colOff>
      <xdr:row>70</xdr:row>
      <xdr:rowOff>361950</xdr:rowOff>
    </xdr:from>
    <xdr:to>
      <xdr:col>4</xdr:col>
      <xdr:colOff>269081</xdr:colOff>
      <xdr:row>80</xdr:row>
      <xdr:rowOff>76200</xdr:rowOff>
    </xdr:to>
    <xdr:graphicFrame macro="">
      <xdr:nvGraphicFramePr>
        <xdr:cNvPr id="178604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0.55351</cdr:x>
      <cdr:y>0.49217</cdr:y>
    </cdr:from>
    <cdr:to>
      <cdr:x>0.70669</cdr:x>
      <cdr:y>0.61381</cdr:y>
    </cdr:to>
    <cdr:sp macro="" textlink="">
      <cdr:nvSpPr>
        <cdr:cNvPr id="11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83" y="1765764"/>
          <a:ext cx="1109638" cy="424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54864" tIns="41148" rIns="54864" bIns="4114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 sz="2425" b="0" i="0" strike="noStrike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s-ES" sz="2425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0.49853</cdr:x>
      <cdr:y>0.4849</cdr:y>
    </cdr:from>
    <cdr:to>
      <cdr:x>0.53501</cdr:x>
      <cdr:y>0.57669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14520" y="1793875"/>
          <a:ext cx="259266" cy="333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94</xdr:row>
      <xdr:rowOff>0</xdr:rowOff>
    </xdr:from>
    <xdr:to>
      <xdr:col>4</xdr:col>
      <xdr:colOff>1257300</xdr:colOff>
      <xdr:row>108</xdr:row>
      <xdr:rowOff>114300</xdr:rowOff>
    </xdr:to>
    <xdr:graphicFrame macro="">
      <xdr:nvGraphicFramePr>
        <xdr:cNvPr id="178635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1104900</xdr:colOff>
      <xdr:row>25</xdr:row>
      <xdr:rowOff>57150</xdr:rowOff>
    </xdr:from>
    <xdr:to>
      <xdr:col>5</xdr:col>
      <xdr:colOff>219075</xdr:colOff>
      <xdr:row>39</xdr:row>
      <xdr:rowOff>47625</xdr:rowOff>
    </xdr:to>
    <xdr:graphicFrame macro="">
      <xdr:nvGraphicFramePr>
        <xdr:cNvPr id="178635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1009650</xdr:colOff>
      <xdr:row>58</xdr:row>
      <xdr:rowOff>104775</xdr:rowOff>
    </xdr:from>
    <xdr:to>
      <xdr:col>4</xdr:col>
      <xdr:colOff>1019175</xdr:colOff>
      <xdr:row>70</xdr:row>
      <xdr:rowOff>161925</xdr:rowOff>
    </xdr:to>
    <xdr:graphicFrame macro="">
      <xdr:nvGraphicFramePr>
        <xdr:cNvPr id="1786354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J206"/>
  <sheetViews>
    <sheetView tabSelected="1" view="pageBreakPreview" zoomScale="90" zoomScaleNormal="100" zoomScaleSheetLayoutView="90" workbookViewId="0"/>
  </sheetViews>
  <sheetFormatPr baseColWidth="10" defaultRowHeight="20.100000000000001" customHeight="1"/>
  <cols>
    <col min="1" max="1" width="41.5703125" customWidth="1"/>
    <col min="2" max="6" width="17.140625" customWidth="1"/>
    <col min="7" max="7" width="22.42578125" customWidth="1"/>
    <col min="8" max="8" width="13" customWidth="1"/>
    <col min="11" max="11" width="18.7109375" customWidth="1"/>
    <col min="12" max="15" width="7.7109375" customWidth="1"/>
    <col min="16" max="17" width="9.7109375" customWidth="1"/>
    <col min="18" max="19" width="7.7109375" customWidth="1"/>
    <col min="22" max="22" width="21.5703125" customWidth="1"/>
    <col min="23" max="23" width="19.140625" customWidth="1"/>
  </cols>
  <sheetData>
    <row r="2" spans="1:9" ht="41.25" customHeight="1">
      <c r="A2" s="436" t="s">
        <v>221</v>
      </c>
      <c r="B2" s="436"/>
      <c r="C2" s="436"/>
      <c r="D2" s="436"/>
      <c r="E2" s="436"/>
      <c r="F2" s="436"/>
      <c r="G2" s="342"/>
      <c r="H2" s="342"/>
      <c r="I2" s="342"/>
    </row>
    <row r="6" spans="1:9" ht="20.100000000000001" customHeight="1">
      <c r="G6" s="5"/>
      <c r="H6" s="6"/>
    </row>
    <row r="7" spans="1:9" ht="20.100000000000001" customHeight="1">
      <c r="A7" s="375" t="s">
        <v>470</v>
      </c>
      <c r="B7" s="375"/>
      <c r="C7" s="375"/>
      <c r="D7" s="375"/>
      <c r="E7" s="375"/>
      <c r="F7" s="375"/>
      <c r="G7" s="4"/>
      <c r="H7" s="7"/>
    </row>
    <row r="8" spans="1:9" ht="20.100000000000001" customHeight="1">
      <c r="A8" s="375"/>
      <c r="B8" s="375"/>
      <c r="C8" s="375"/>
      <c r="D8" s="375"/>
      <c r="E8" s="375"/>
      <c r="F8" s="375"/>
      <c r="G8" s="4"/>
      <c r="H8" s="7"/>
    </row>
    <row r="9" spans="1:9" ht="20.100000000000001" customHeight="1">
      <c r="A9" s="375"/>
      <c r="B9" s="375"/>
      <c r="C9" s="375"/>
      <c r="D9" s="375"/>
      <c r="E9" s="375"/>
      <c r="F9" s="375"/>
      <c r="G9" s="4"/>
      <c r="H9" s="7"/>
    </row>
    <row r="10" spans="1:9" ht="20.100000000000001" customHeight="1">
      <c r="A10" s="111" t="s">
        <v>302</v>
      </c>
      <c r="B10" s="107" t="s">
        <v>193</v>
      </c>
      <c r="C10" s="108" t="s">
        <v>611</v>
      </c>
      <c r="D10" s="341" t="s">
        <v>3</v>
      </c>
      <c r="E10" s="110" t="s">
        <v>200</v>
      </c>
    </row>
    <row r="11" spans="1:9" ht="20.100000000000001" customHeight="1">
      <c r="A11" s="114" t="s">
        <v>102</v>
      </c>
      <c r="B11" s="107"/>
      <c r="C11" s="108"/>
      <c r="D11" s="109"/>
      <c r="E11" s="110"/>
    </row>
    <row r="12" spans="1:9" ht="20.100000000000001" customHeight="1">
      <c r="A12" s="96" t="s">
        <v>43</v>
      </c>
      <c r="B12" s="383">
        <v>84.2</v>
      </c>
      <c r="C12" s="384">
        <v>2769</v>
      </c>
      <c r="D12" s="385">
        <v>7.5</v>
      </c>
      <c r="E12" s="386">
        <v>69.8</v>
      </c>
    </row>
    <row r="13" spans="1:9" ht="20.100000000000001" customHeight="1">
      <c r="A13" s="96" t="s">
        <v>28</v>
      </c>
      <c r="B13" s="383">
        <v>20</v>
      </c>
      <c r="C13" s="384">
        <v>764</v>
      </c>
      <c r="D13" s="385">
        <v>8.1</v>
      </c>
      <c r="E13" s="386">
        <v>82</v>
      </c>
    </row>
    <row r="14" spans="1:9" ht="20.100000000000001" customHeight="1">
      <c r="A14" s="96" t="s">
        <v>51</v>
      </c>
      <c r="B14" s="387">
        <v>65.3</v>
      </c>
      <c r="C14" s="384">
        <v>2564</v>
      </c>
      <c r="D14" s="385">
        <v>9.5</v>
      </c>
      <c r="E14" s="386">
        <v>106.8</v>
      </c>
    </row>
    <row r="15" spans="1:9" ht="20.100000000000001" customHeight="1">
      <c r="A15" s="96" t="s">
        <v>101</v>
      </c>
      <c r="B15" s="388"/>
      <c r="C15" s="384">
        <v>1760</v>
      </c>
      <c r="D15" s="385">
        <v>5.6</v>
      </c>
      <c r="E15" s="388"/>
    </row>
    <row r="16" spans="1:9" ht="20.100000000000001" customHeight="1">
      <c r="A16" s="96" t="s">
        <v>261</v>
      </c>
      <c r="B16" s="383">
        <v>70.8</v>
      </c>
      <c r="C16" s="384">
        <v>2217</v>
      </c>
      <c r="D16" s="385">
        <v>8.8000000000000007</v>
      </c>
      <c r="E16" s="386">
        <v>79</v>
      </c>
    </row>
    <row r="17" spans="1:8" ht="20.100000000000001" customHeight="1">
      <c r="A17" s="96" t="s">
        <v>337</v>
      </c>
      <c r="B17" s="383">
        <v>24.7</v>
      </c>
      <c r="C17" s="384">
        <v>16</v>
      </c>
      <c r="D17" s="385">
        <v>85.1</v>
      </c>
      <c r="E17" s="386">
        <v>88.1</v>
      </c>
    </row>
    <row r="18" spans="1:8" ht="20.100000000000001" customHeight="1">
      <c r="A18" s="96" t="s">
        <v>262</v>
      </c>
      <c r="B18" s="383">
        <v>34</v>
      </c>
      <c r="C18" s="384">
        <v>758</v>
      </c>
      <c r="D18" s="385">
        <v>14.3</v>
      </c>
      <c r="E18" s="386">
        <v>89</v>
      </c>
    </row>
    <row r="19" spans="1:8" ht="20.100000000000001" customHeight="1">
      <c r="A19" s="96" t="s">
        <v>263</v>
      </c>
      <c r="B19" s="383">
        <v>91.3</v>
      </c>
      <c r="C19" s="384">
        <v>4433</v>
      </c>
      <c r="D19" s="385">
        <v>9.6999999999999993</v>
      </c>
      <c r="E19" s="386">
        <v>118.7</v>
      </c>
      <c r="H19" s="3"/>
    </row>
    <row r="20" spans="1:8" ht="20.100000000000001" customHeight="1">
      <c r="A20" s="112" t="s">
        <v>265</v>
      </c>
      <c r="B20" s="389"/>
      <c r="C20" s="390"/>
      <c r="D20" s="391"/>
      <c r="E20" s="392"/>
      <c r="H20" s="327"/>
    </row>
    <row r="21" spans="1:8" ht="20.100000000000001" customHeight="1">
      <c r="A21" s="96" t="s">
        <v>330</v>
      </c>
      <c r="B21" s="387">
        <v>19.899999999999999</v>
      </c>
      <c r="C21" s="393">
        <v>49</v>
      </c>
      <c r="D21" s="391">
        <v>16.5</v>
      </c>
      <c r="E21" s="392">
        <v>15.9</v>
      </c>
    </row>
    <row r="22" spans="1:8" ht="20.100000000000001" customHeight="1">
      <c r="A22" s="96" t="s">
        <v>56</v>
      </c>
      <c r="B22" s="387">
        <v>64.599999999999994</v>
      </c>
      <c r="C22" s="393">
        <v>2477</v>
      </c>
      <c r="D22" s="391">
        <v>8.8000000000000007</v>
      </c>
      <c r="E22" s="392">
        <v>92.9</v>
      </c>
      <c r="G22" s="327"/>
    </row>
    <row r="23" spans="1:8" ht="20.100000000000001" customHeight="1">
      <c r="A23" s="96" t="s">
        <v>57</v>
      </c>
      <c r="B23" s="387">
        <v>6</v>
      </c>
      <c r="C23" s="393">
        <v>360</v>
      </c>
      <c r="D23" s="391">
        <v>4.9000000000000004</v>
      </c>
      <c r="E23" s="392">
        <v>84.3</v>
      </c>
    </row>
    <row r="24" spans="1:8" ht="20.100000000000001" customHeight="1">
      <c r="A24" s="96" t="s">
        <v>103</v>
      </c>
      <c r="B24" s="387">
        <v>20</v>
      </c>
      <c r="C24" s="393">
        <v>936</v>
      </c>
      <c r="D24" s="391">
        <v>4.4000000000000004</v>
      </c>
      <c r="E24" s="392">
        <v>56.8</v>
      </c>
    </row>
    <row r="25" spans="1:8" ht="20.100000000000001" customHeight="1">
      <c r="A25" s="96" t="s">
        <v>58</v>
      </c>
      <c r="B25" s="387">
        <v>36</v>
      </c>
      <c r="C25" s="393">
        <v>984</v>
      </c>
      <c r="D25" s="391">
        <v>13.8</v>
      </c>
      <c r="E25" s="392">
        <v>105.4</v>
      </c>
    </row>
    <row r="26" spans="1:8" ht="20.100000000000001" customHeight="1">
      <c r="A26" s="96" t="s">
        <v>118</v>
      </c>
      <c r="B26" s="387">
        <v>16.899999999999999</v>
      </c>
      <c r="C26" s="393">
        <v>636</v>
      </c>
      <c r="D26" s="391">
        <v>3.7</v>
      </c>
      <c r="E26" s="392">
        <v>36.6</v>
      </c>
    </row>
    <row r="27" spans="1:8" ht="20.100000000000001" customHeight="1">
      <c r="A27" s="96" t="s">
        <v>63</v>
      </c>
      <c r="B27" s="387">
        <v>34.1</v>
      </c>
      <c r="C27" s="393">
        <v>2095</v>
      </c>
      <c r="D27" s="391">
        <v>3.4</v>
      </c>
      <c r="E27" s="392">
        <v>50.4</v>
      </c>
    </row>
    <row r="28" spans="1:8" ht="20.100000000000001" customHeight="1">
      <c r="A28" s="96" t="s">
        <v>107</v>
      </c>
      <c r="B28" s="387">
        <v>3.2</v>
      </c>
      <c r="C28" s="393">
        <v>71</v>
      </c>
      <c r="D28" s="391">
        <v>4.4000000000000004</v>
      </c>
      <c r="E28" s="392">
        <v>25.5</v>
      </c>
    </row>
    <row r="29" spans="1:8" ht="20.100000000000001" customHeight="1">
      <c r="A29" s="96" t="s">
        <v>60</v>
      </c>
      <c r="B29" s="387">
        <v>25</v>
      </c>
      <c r="C29" s="393">
        <v>880</v>
      </c>
      <c r="D29" s="391">
        <v>5</v>
      </c>
      <c r="E29" s="392">
        <v>48.5</v>
      </c>
    </row>
    <row r="30" spans="1:8" ht="20.100000000000001" customHeight="1">
      <c r="A30" s="96" t="s">
        <v>113</v>
      </c>
      <c r="B30" s="387">
        <v>65.8</v>
      </c>
      <c r="C30" s="393">
        <v>1825</v>
      </c>
      <c r="D30" s="391">
        <v>10.7</v>
      </c>
      <c r="E30" s="392">
        <v>79.7</v>
      </c>
    </row>
    <row r="31" spans="1:8" ht="20.100000000000001" customHeight="1">
      <c r="A31" s="96" t="s">
        <v>29</v>
      </c>
      <c r="B31" s="387">
        <v>36</v>
      </c>
      <c r="C31" s="393">
        <v>1521</v>
      </c>
      <c r="D31" s="391">
        <v>5.7</v>
      </c>
      <c r="E31" s="392">
        <v>65.8</v>
      </c>
    </row>
    <row r="32" spans="1:8" ht="20.100000000000001" customHeight="1">
      <c r="A32" s="96" t="s">
        <v>329</v>
      </c>
      <c r="B32" s="387">
        <v>3.2</v>
      </c>
      <c r="C32" s="393">
        <v>10</v>
      </c>
      <c r="D32" s="391">
        <v>15.8</v>
      </c>
      <c r="E32" s="392">
        <v>20.7</v>
      </c>
    </row>
    <row r="33" spans="1:10" ht="20.100000000000001" customHeight="1">
      <c r="A33" s="96" t="s">
        <v>59</v>
      </c>
      <c r="B33" s="387">
        <v>32</v>
      </c>
      <c r="C33" s="393">
        <v>1451</v>
      </c>
      <c r="D33" s="391">
        <v>7.9</v>
      </c>
      <c r="E33" s="392">
        <v>97.2</v>
      </c>
    </row>
    <row r="34" spans="1:10" ht="20.100000000000001" customHeight="1">
      <c r="A34" s="96" t="s">
        <v>104</v>
      </c>
      <c r="B34" s="387">
        <v>5</v>
      </c>
      <c r="C34" s="393">
        <v>96</v>
      </c>
      <c r="D34" s="391">
        <v>6.5</v>
      </c>
      <c r="E34" s="392">
        <v>37.9</v>
      </c>
      <c r="J34" s="261" t="s">
        <v>195</v>
      </c>
    </row>
    <row r="35" spans="1:10" ht="20.100000000000001" customHeight="1">
      <c r="A35" s="96" t="s">
        <v>105</v>
      </c>
      <c r="B35" s="387">
        <v>24.9</v>
      </c>
      <c r="C35" s="393">
        <v>673</v>
      </c>
      <c r="D35" s="391">
        <v>13.3</v>
      </c>
      <c r="E35" s="392">
        <v>99.9</v>
      </c>
    </row>
    <row r="36" spans="1:10" ht="20.100000000000001" customHeight="1">
      <c r="A36" s="96" t="s">
        <v>109</v>
      </c>
      <c r="B36" s="387">
        <v>28.3</v>
      </c>
      <c r="C36" s="393">
        <v>399</v>
      </c>
      <c r="D36" s="391">
        <v>9.4</v>
      </c>
      <c r="E36" s="392">
        <v>36.1</v>
      </c>
    </row>
    <row r="37" spans="1:10" ht="20.100000000000001" customHeight="1">
      <c r="A37" s="96" t="s">
        <v>108</v>
      </c>
      <c r="B37" s="387">
        <v>1</v>
      </c>
      <c r="C37" s="393">
        <v>16</v>
      </c>
      <c r="D37" s="391">
        <v>1.4</v>
      </c>
      <c r="E37" s="392">
        <v>6</v>
      </c>
    </row>
    <row r="38" spans="1:10" ht="20.100000000000001" customHeight="1">
      <c r="A38" s="96" t="s">
        <v>111</v>
      </c>
      <c r="B38" s="387">
        <v>3.2</v>
      </c>
      <c r="C38" s="393">
        <v>26</v>
      </c>
      <c r="D38" s="391">
        <v>9.4</v>
      </c>
      <c r="E38" s="392">
        <v>19</v>
      </c>
    </row>
    <row r="39" spans="1:10" ht="20.100000000000001" customHeight="1">
      <c r="A39" s="96" t="s">
        <v>338</v>
      </c>
      <c r="B39" s="387">
        <v>39.700000000000003</v>
      </c>
      <c r="C39" s="393">
        <v>688</v>
      </c>
      <c r="D39" s="391">
        <v>13.8</v>
      </c>
      <c r="E39" s="392">
        <v>74.2</v>
      </c>
    </row>
    <row r="40" spans="1:10" ht="20.100000000000001" customHeight="1">
      <c r="A40" s="96" t="s">
        <v>117</v>
      </c>
      <c r="B40" s="388"/>
      <c r="C40" s="388"/>
      <c r="D40" s="391">
        <v>1.7</v>
      </c>
      <c r="E40" s="388"/>
    </row>
    <row r="41" spans="1:10" ht="20.100000000000001" customHeight="1">
      <c r="A41" s="112" t="s">
        <v>62</v>
      </c>
      <c r="B41" s="389"/>
      <c r="C41" s="390"/>
      <c r="D41" s="394"/>
      <c r="E41" s="392"/>
    </row>
    <row r="42" spans="1:10" ht="20.100000000000001" customHeight="1">
      <c r="A42" s="99" t="s">
        <v>64</v>
      </c>
      <c r="B42" s="387">
        <v>47.52</v>
      </c>
      <c r="C42" s="390"/>
      <c r="D42" s="394"/>
      <c r="E42" s="395"/>
    </row>
    <row r="43" spans="1:10" ht="20.100000000000001" customHeight="1">
      <c r="A43" s="99" t="s">
        <v>65</v>
      </c>
      <c r="B43" s="387">
        <v>3.29</v>
      </c>
      <c r="C43" s="390"/>
      <c r="D43" s="394"/>
      <c r="E43" s="392"/>
    </row>
    <row r="44" spans="1:10" ht="20.100000000000001" customHeight="1">
      <c r="B44" s="396"/>
      <c r="C44" s="390"/>
      <c r="D44" s="394"/>
      <c r="E44" s="397"/>
    </row>
    <row r="45" spans="1:10" ht="20.100000000000001" customHeight="1">
      <c r="A45" s="29" t="s">
        <v>194</v>
      </c>
      <c r="B45" s="398">
        <v>949.02</v>
      </c>
      <c r="C45" s="398">
        <v>30539</v>
      </c>
      <c r="D45" s="399">
        <v>8.61</v>
      </c>
      <c r="E45" s="400">
        <v>75.58</v>
      </c>
    </row>
    <row r="46" spans="1:10" ht="20.100000000000001" customHeight="1">
      <c r="B46" s="102"/>
      <c r="F46" s="87"/>
    </row>
    <row r="49" spans="1:9" ht="20.100000000000001" customHeight="1">
      <c r="B49" s="102"/>
    </row>
    <row r="53" spans="1:9" ht="20.100000000000001" customHeight="1">
      <c r="A53" s="2" t="s">
        <v>195</v>
      </c>
    </row>
    <row r="54" spans="1:9" ht="20.100000000000001" customHeight="1">
      <c r="A54" s="2" t="s">
        <v>195</v>
      </c>
    </row>
    <row r="55" spans="1:9" ht="20.100000000000001" customHeight="1">
      <c r="A55" s="376" t="s">
        <v>471</v>
      </c>
      <c r="B55" s="124"/>
      <c r="C55" s="125"/>
      <c r="D55" s="125"/>
      <c r="E55" s="125"/>
      <c r="F55" s="125"/>
      <c r="H55" s="71"/>
      <c r="I55" s="71"/>
    </row>
    <row r="58" spans="1:9" ht="20.100000000000001" customHeight="1">
      <c r="B58" s="48" t="s">
        <v>39</v>
      </c>
    </row>
    <row r="59" spans="1:9" ht="20.100000000000001" customHeight="1">
      <c r="A59" t="s">
        <v>203</v>
      </c>
      <c r="B59" s="395">
        <v>87.608163265306118</v>
      </c>
    </row>
    <row r="60" spans="1:9" ht="20.100000000000001" customHeight="1">
      <c r="A60" t="s">
        <v>204</v>
      </c>
      <c r="B60" s="395">
        <v>87.760525947684997</v>
      </c>
    </row>
    <row r="61" spans="1:9" ht="20.100000000000001" customHeight="1">
      <c r="A61" t="s">
        <v>205</v>
      </c>
      <c r="B61" s="395">
        <v>69.175132327316959</v>
      </c>
    </row>
    <row r="62" spans="1:9" ht="20.100000000000001" customHeight="1">
      <c r="A62" t="s">
        <v>206</v>
      </c>
      <c r="B62" s="395">
        <v>58.260251244370707</v>
      </c>
    </row>
    <row r="63" spans="1:9" ht="20.100000000000001" customHeight="1">
      <c r="A63" t="s">
        <v>207</v>
      </c>
      <c r="B63" s="395">
        <v>65.021209633278602</v>
      </c>
    </row>
    <row r="64" spans="1:9" ht="20.100000000000001" customHeight="1">
      <c r="A64" t="s">
        <v>208</v>
      </c>
      <c r="B64" s="395">
        <v>76.95673918479622</v>
      </c>
    </row>
    <row r="65" spans="1:6" ht="20.100000000000001" customHeight="1">
      <c r="A65" t="s">
        <v>209</v>
      </c>
      <c r="B65" s="395">
        <v>73.875096767100857</v>
      </c>
    </row>
    <row r="66" spans="1:6" ht="20.100000000000001" customHeight="1">
      <c r="A66" t="s">
        <v>210</v>
      </c>
      <c r="B66" s="395">
        <v>76.049014764361431</v>
      </c>
    </row>
    <row r="67" spans="1:6" ht="20.100000000000001" customHeight="1">
      <c r="A67" t="s">
        <v>211</v>
      </c>
      <c r="B67" s="395">
        <v>76.603773584905667</v>
      </c>
    </row>
    <row r="68" spans="1:6" ht="20.100000000000001" customHeight="1">
      <c r="A68" t="s">
        <v>212</v>
      </c>
      <c r="B68" s="395">
        <v>81.610617926124533</v>
      </c>
    </row>
    <row r="69" spans="1:6" ht="20.100000000000001" customHeight="1">
      <c r="A69" t="s">
        <v>213</v>
      </c>
      <c r="B69" s="395">
        <v>81.783927553669812</v>
      </c>
    </row>
    <row r="70" spans="1:6" ht="20.100000000000001" customHeight="1">
      <c r="A70" t="s">
        <v>214</v>
      </c>
      <c r="B70" s="395">
        <v>72.366364054726318</v>
      </c>
    </row>
    <row r="71" spans="1:6" ht="20.100000000000001" customHeight="1">
      <c r="A71" t="s">
        <v>195</v>
      </c>
      <c r="B71" s="367"/>
      <c r="F71" t="s">
        <v>6</v>
      </c>
    </row>
    <row r="72" spans="1:6" ht="20.100000000000001" customHeight="1">
      <c r="A72" s="31" t="s">
        <v>215</v>
      </c>
      <c r="B72" s="400">
        <v>75.58</v>
      </c>
    </row>
    <row r="73" spans="1:6" ht="20.100000000000001" customHeight="1">
      <c r="A73" t="s">
        <v>195</v>
      </c>
    </row>
    <row r="75" spans="1:6" ht="20.100000000000001" customHeight="1">
      <c r="A75" s="29"/>
      <c r="B75" s="30"/>
      <c r="C75" s="30"/>
      <c r="D75" s="30"/>
      <c r="E75" s="30"/>
      <c r="F75" s="30"/>
    </row>
    <row r="104" spans="1:6" ht="20.100000000000001" customHeight="1">
      <c r="A104" s="374" t="s">
        <v>216</v>
      </c>
    </row>
    <row r="105" spans="1:6" ht="20.100000000000001" customHeight="1">
      <c r="A105" s="117" t="s">
        <v>612</v>
      </c>
      <c r="B105" s="107" t="s">
        <v>193</v>
      </c>
      <c r="C105" s="108" t="s">
        <v>611</v>
      </c>
      <c r="D105" s="341" t="s">
        <v>3</v>
      </c>
      <c r="E105" s="110" t="s">
        <v>200</v>
      </c>
    </row>
    <row r="106" spans="1:6" ht="20.100000000000001" customHeight="1">
      <c r="A106" s="158">
        <v>2017</v>
      </c>
      <c r="B106" s="401">
        <v>955</v>
      </c>
      <c r="C106" s="401">
        <v>34496</v>
      </c>
      <c r="D106" s="366">
        <v>8.75</v>
      </c>
      <c r="E106" s="395">
        <v>86.2</v>
      </c>
    </row>
    <row r="107" spans="1:6" ht="20.100000000000001" customHeight="1">
      <c r="A107" s="158">
        <v>2018</v>
      </c>
      <c r="B107" s="401">
        <v>951</v>
      </c>
      <c r="C107" s="401">
        <v>34516</v>
      </c>
      <c r="D107" s="366">
        <v>8.5399999999999991</v>
      </c>
      <c r="E107" s="395">
        <v>84.4</v>
      </c>
    </row>
    <row r="108" spans="1:6" ht="20.100000000000001" customHeight="1">
      <c r="A108" s="158">
        <v>2019</v>
      </c>
      <c r="B108" s="401">
        <v>954</v>
      </c>
      <c r="C108" s="401">
        <v>35017</v>
      </c>
      <c r="D108" s="366">
        <v>8.5299999999999994</v>
      </c>
      <c r="E108" s="395">
        <v>85.6</v>
      </c>
    </row>
    <row r="109" spans="1:6" ht="20.100000000000001" customHeight="1">
      <c r="A109" s="158">
        <v>2020</v>
      </c>
      <c r="B109" s="401">
        <f>B45</f>
        <v>949.02</v>
      </c>
      <c r="C109" s="401">
        <f>C45</f>
        <v>30539</v>
      </c>
      <c r="D109" s="366">
        <f>D45</f>
        <v>8.61</v>
      </c>
      <c r="E109" s="395">
        <f>E45</f>
        <v>75.58</v>
      </c>
    </row>
    <row r="110" spans="1:6" ht="20.100000000000001" customHeight="1">
      <c r="C110" s="151"/>
      <c r="D110" s="151"/>
      <c r="E110" s="95"/>
      <c r="F110" s="153"/>
    </row>
    <row r="140" spans="1:8" s="166" customFormat="1" ht="20.100000000000001" customHeight="1">
      <c r="A140"/>
      <c r="B140"/>
      <c r="C140"/>
      <c r="D140"/>
      <c r="E140"/>
      <c r="F140"/>
      <c r="G140"/>
      <c r="H140"/>
    </row>
    <row r="144" spans="1:8" ht="20.100000000000001" customHeight="1">
      <c r="A144" s="370" t="s">
        <v>433</v>
      </c>
    </row>
    <row r="145" spans="1:9" ht="20.100000000000001" customHeight="1">
      <c r="A145" s="170" t="s">
        <v>195</v>
      </c>
      <c r="F145" s="106"/>
    </row>
    <row r="146" spans="1:9" ht="20.100000000000001" customHeight="1">
      <c r="A146" s="152"/>
      <c r="B146" s="47" t="s">
        <v>440</v>
      </c>
      <c r="G146" s="297"/>
    </row>
    <row r="147" spans="1:9" ht="20.100000000000001" customHeight="1">
      <c r="A147" s="152" t="s">
        <v>434</v>
      </c>
      <c r="B147" s="298">
        <v>5.78</v>
      </c>
      <c r="G147" s="297"/>
    </row>
    <row r="148" spans="1:9" ht="20.100000000000001" customHeight="1">
      <c r="A148" s="152" t="s">
        <v>435</v>
      </c>
      <c r="B148" s="298">
        <v>4.32</v>
      </c>
      <c r="G148" s="297"/>
    </row>
    <row r="149" spans="1:9" ht="20.100000000000001" customHeight="1">
      <c r="A149" s="152" t="s">
        <v>436</v>
      </c>
      <c r="B149" s="298">
        <v>11.39</v>
      </c>
      <c r="G149" s="297"/>
    </row>
    <row r="150" spans="1:9" ht="20.100000000000001" customHeight="1">
      <c r="A150" s="152" t="s">
        <v>437</v>
      </c>
      <c r="B150" s="298">
        <v>14.66</v>
      </c>
      <c r="G150" s="297"/>
      <c r="I150" s="88">
        <v>38820</v>
      </c>
    </row>
    <row r="151" spans="1:9" ht="20.100000000000001" customHeight="1">
      <c r="A151" s="152" t="s">
        <v>438</v>
      </c>
      <c r="B151" s="298">
        <v>26.54</v>
      </c>
      <c r="G151" s="297"/>
    </row>
    <row r="152" spans="1:9" ht="20.100000000000001" customHeight="1">
      <c r="A152" s="152" t="s">
        <v>439</v>
      </c>
      <c r="B152" s="298">
        <v>37.299999999999997</v>
      </c>
      <c r="G152" s="297"/>
    </row>
    <row r="153" spans="1:9" ht="20.100000000000001" customHeight="1">
      <c r="B153" s="85" t="s">
        <v>195</v>
      </c>
      <c r="F153" s="85"/>
      <c r="G153" s="85"/>
    </row>
    <row r="154" spans="1:9" ht="20.100000000000001" customHeight="1">
      <c r="A154" s="30"/>
      <c r="B154" s="48"/>
    </row>
    <row r="190" spans="1:6" ht="20.100000000000001" customHeight="1">
      <c r="B190" s="166"/>
      <c r="F190" s="106"/>
    </row>
    <row r="192" spans="1:6" ht="20.100000000000001" customHeight="1">
      <c r="A192" s="374" t="s">
        <v>474</v>
      </c>
    </row>
    <row r="194" spans="1:2" ht="20.100000000000001" customHeight="1">
      <c r="A194" s="152"/>
      <c r="B194" s="47" t="s">
        <v>217</v>
      </c>
    </row>
    <row r="195" spans="1:2" ht="20.100000000000001" customHeight="1">
      <c r="A195" s="31" t="s">
        <v>14</v>
      </c>
      <c r="B195" s="377">
        <v>2.8</v>
      </c>
    </row>
    <row r="196" spans="1:2" ht="20.100000000000001" customHeight="1">
      <c r="A196" s="31" t="s">
        <v>15</v>
      </c>
      <c r="B196" s="377">
        <v>1.94</v>
      </c>
    </row>
    <row r="197" spans="1:2" ht="20.100000000000001" customHeight="1">
      <c r="A197" s="31" t="s">
        <v>16</v>
      </c>
      <c r="B197" s="377">
        <v>6.12</v>
      </c>
    </row>
    <row r="198" spans="1:2" ht="20.100000000000001" customHeight="1">
      <c r="A198" s="31" t="s">
        <v>17</v>
      </c>
      <c r="B198" s="377">
        <v>70.55</v>
      </c>
    </row>
    <row r="199" spans="1:2" ht="20.100000000000001" customHeight="1">
      <c r="A199" s="31" t="s">
        <v>18</v>
      </c>
      <c r="B199" s="377">
        <v>7.9</v>
      </c>
    </row>
    <row r="200" spans="1:2" ht="20.100000000000001" customHeight="1">
      <c r="A200" s="31" t="s">
        <v>19</v>
      </c>
      <c r="B200" s="377">
        <v>2.83</v>
      </c>
    </row>
    <row r="201" spans="1:2" ht="20.100000000000001" customHeight="1">
      <c r="A201" s="31" t="s">
        <v>20</v>
      </c>
      <c r="B201" s="377">
        <v>3.59</v>
      </c>
    </row>
    <row r="202" spans="1:2" ht="20.100000000000001" customHeight="1">
      <c r="A202" s="31" t="s">
        <v>21</v>
      </c>
      <c r="B202" s="377">
        <v>3.2</v>
      </c>
    </row>
    <row r="203" spans="1:2" ht="20.100000000000001" customHeight="1">
      <c r="A203" s="31" t="s">
        <v>22</v>
      </c>
      <c r="B203" s="377">
        <v>1.08</v>
      </c>
    </row>
    <row r="204" spans="1:2" ht="20.100000000000001" customHeight="1">
      <c r="B204" s="287"/>
    </row>
    <row r="205" spans="1:2" ht="20.100000000000001" customHeight="1">
      <c r="B205" s="86"/>
    </row>
    <row r="206" spans="1:2" ht="20.100000000000001" customHeight="1">
      <c r="B206" s="85"/>
    </row>
  </sheetData>
  <mergeCells count="1">
    <mergeCell ref="A2:F2"/>
  </mergeCells>
  <phoneticPr fontId="0" type="noConversion"/>
  <printOptions horizontalCentered="1" verticalCentered="1"/>
  <pageMargins left="0.62992125984251968" right="0.59055118110236227" top="0.15748031496062992" bottom="0.39370078740157483" header="0" footer="0"/>
  <pageSetup paperSize="9" scale="67" orientation="portrait" r:id="rId1"/>
  <headerFooter alignWithMargins="0">
    <oddFooter xml:space="preserve">&amp;L     &amp;C  </oddFooter>
  </headerFooter>
  <rowBreaks count="5" manualBreakCount="5">
    <brk id="4" max="16383" man="1"/>
    <brk id="52" max="5" man="1"/>
    <brk id="102" max="5" man="1"/>
    <brk id="142" max="5" man="1"/>
    <brk id="190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2:H81"/>
  <sheetViews>
    <sheetView view="pageBreakPreview" zoomScale="90" zoomScaleNormal="100" zoomScaleSheetLayoutView="90" workbookViewId="0"/>
  </sheetViews>
  <sheetFormatPr baseColWidth="10" defaultRowHeight="20.100000000000001" customHeight="1"/>
  <cols>
    <col min="1" max="1" width="33.5703125" customWidth="1"/>
    <col min="2" max="3" width="17.28515625" customWidth="1"/>
    <col min="4" max="4" width="15.85546875" customWidth="1"/>
    <col min="5" max="5" width="17.7109375" customWidth="1"/>
  </cols>
  <sheetData>
    <row r="2" spans="1:8" ht="39" customHeight="1">
      <c r="A2" s="436" t="s">
        <v>218</v>
      </c>
      <c r="B2" s="436"/>
      <c r="C2" s="436"/>
      <c r="D2" s="436"/>
      <c r="E2" s="436"/>
    </row>
    <row r="3" spans="1:8" ht="20.100000000000001" customHeight="1">
      <c r="A3" s="32"/>
      <c r="B3" s="32"/>
      <c r="C3" s="32"/>
      <c r="D3" s="32"/>
    </row>
    <row r="4" spans="1:8" ht="20.100000000000001" customHeight="1">
      <c r="A4" s="32"/>
      <c r="B4" s="32"/>
      <c r="C4" s="32"/>
      <c r="D4" s="32"/>
    </row>
    <row r="5" spans="1:8" ht="20.100000000000001" customHeight="1">
      <c r="A5" s="32"/>
      <c r="B5" s="32"/>
      <c r="C5" s="32"/>
      <c r="D5" s="32"/>
    </row>
    <row r="6" spans="1:8" ht="20.100000000000001" customHeight="1">
      <c r="A6" s="32"/>
      <c r="B6" s="373"/>
      <c r="C6" s="32"/>
      <c r="D6" s="32"/>
      <c r="E6" s="32"/>
      <c r="F6" s="32"/>
    </row>
    <row r="7" spans="1:8" ht="20.100000000000001" customHeight="1">
      <c r="A7" s="440" t="s">
        <v>469</v>
      </c>
      <c r="B7" s="440"/>
      <c r="C7" s="440"/>
      <c r="D7" s="440"/>
      <c r="E7" s="440"/>
    </row>
    <row r="8" spans="1:8" ht="20.100000000000001" customHeight="1">
      <c r="A8" s="9"/>
      <c r="B8" s="10"/>
      <c r="C8" s="10"/>
      <c r="D8" s="10"/>
      <c r="E8" s="10"/>
    </row>
    <row r="9" spans="1:8" s="170" customFormat="1" ht="20.100000000000001" customHeight="1">
      <c r="A9" s="167"/>
      <c r="B9" s="168"/>
      <c r="C9" s="169"/>
      <c r="D9" s="169"/>
      <c r="E9" s="169"/>
      <c r="F9"/>
      <c r="G9"/>
      <c r="H9"/>
    </row>
    <row r="10" spans="1:8" ht="20.100000000000001" customHeight="1">
      <c r="A10" s="406" t="s">
        <v>335</v>
      </c>
      <c r="B10" s="115" t="s">
        <v>202</v>
      </c>
      <c r="C10" s="115" t="s">
        <v>606</v>
      </c>
      <c r="D10" s="115" t="s">
        <v>201</v>
      </c>
      <c r="E10" s="116" t="s">
        <v>607</v>
      </c>
    </row>
    <row r="11" spans="1:8" ht="20.100000000000001" customHeight="1">
      <c r="A11" s="113" t="s">
        <v>102</v>
      </c>
      <c r="B11" s="350"/>
      <c r="C11" s="350"/>
      <c r="D11" s="350"/>
      <c r="E11" s="351"/>
    </row>
    <row r="12" spans="1:8" ht="20.100000000000001" customHeight="1">
      <c r="A12" s="96" t="s">
        <v>5</v>
      </c>
      <c r="B12" s="352">
        <v>7394</v>
      </c>
      <c r="C12" s="353">
        <f>12989+1095</f>
        <v>14084</v>
      </c>
      <c r="D12" s="354">
        <f t="shared" ref="D12:D19" si="0">SUM(B12:C12)</f>
        <v>21478</v>
      </c>
      <c r="E12" s="355">
        <f>C12/B12</f>
        <v>1.9047876656748715</v>
      </c>
    </row>
    <row r="13" spans="1:8" ht="20.100000000000001" customHeight="1">
      <c r="A13" s="96" t="s">
        <v>30</v>
      </c>
      <c r="B13" s="356">
        <v>1611</v>
      </c>
      <c r="C13" s="353">
        <v>9583</v>
      </c>
      <c r="D13" s="354">
        <f t="shared" si="0"/>
        <v>11194</v>
      </c>
      <c r="E13" s="355">
        <f t="shared" ref="E13:E19" si="1">C13/B13</f>
        <v>5.948479205462446</v>
      </c>
    </row>
    <row r="14" spans="1:8" ht="20.100000000000001" customHeight="1">
      <c r="A14" s="96" t="s">
        <v>51</v>
      </c>
      <c r="B14" s="353">
        <f>1395+5830</f>
        <v>7225</v>
      </c>
      <c r="C14" s="353">
        <f>4328+18712</f>
        <v>23040</v>
      </c>
      <c r="D14" s="354">
        <f t="shared" si="0"/>
        <v>30265</v>
      </c>
      <c r="E14" s="355">
        <f t="shared" si="1"/>
        <v>3.1889273356401384</v>
      </c>
    </row>
    <row r="15" spans="1:8" ht="20.100000000000001" customHeight="1">
      <c r="A15" s="96" t="s">
        <v>101</v>
      </c>
      <c r="B15" s="357">
        <f>923+367+2648</f>
        <v>3938</v>
      </c>
      <c r="C15" s="353">
        <f>2521+349+12486</f>
        <v>15356</v>
      </c>
      <c r="D15" s="354">
        <f t="shared" si="0"/>
        <v>19294</v>
      </c>
      <c r="E15" s="355">
        <f t="shared" si="1"/>
        <v>3.8994413407821229</v>
      </c>
    </row>
    <row r="16" spans="1:8" ht="20.100000000000001" customHeight="1">
      <c r="A16" s="99" t="s">
        <v>52</v>
      </c>
      <c r="B16" s="353">
        <f>1946+346+4048</f>
        <v>6340</v>
      </c>
      <c r="C16" s="353">
        <f>2201+522+16623</f>
        <v>19346</v>
      </c>
      <c r="D16" s="354">
        <f t="shared" si="0"/>
        <v>25686</v>
      </c>
      <c r="E16" s="355">
        <f>C16/B16</f>
        <v>3.0514195583596213</v>
      </c>
    </row>
    <row r="17" spans="1:5" ht="20.100000000000001" customHeight="1">
      <c r="A17" s="99" t="s">
        <v>110</v>
      </c>
      <c r="B17" s="353">
        <v>7718</v>
      </c>
      <c r="C17" s="353">
        <v>12100</v>
      </c>
      <c r="D17" s="354">
        <f>SUM(B17:C17)</f>
        <v>19818</v>
      </c>
      <c r="E17" s="355">
        <f>C17/B17</f>
        <v>1.5677636693443897</v>
      </c>
    </row>
    <row r="18" spans="1:5" ht="20.100000000000001" customHeight="1">
      <c r="A18" s="96" t="s">
        <v>53</v>
      </c>
      <c r="B18" s="353">
        <v>5565</v>
      </c>
      <c r="C18" s="353">
        <v>47043</v>
      </c>
      <c r="D18" s="354">
        <f t="shared" si="0"/>
        <v>52608</v>
      </c>
      <c r="E18" s="355">
        <f t="shared" si="1"/>
        <v>8.4533692722371967</v>
      </c>
    </row>
    <row r="19" spans="1:5" ht="20.100000000000001" customHeight="1">
      <c r="A19" s="96" t="s">
        <v>54</v>
      </c>
      <c r="B19" s="353">
        <v>2273</v>
      </c>
      <c r="C19" s="353">
        <v>9231</v>
      </c>
      <c r="D19" s="354">
        <f t="shared" si="0"/>
        <v>11504</v>
      </c>
      <c r="E19" s="355">
        <f t="shared" si="1"/>
        <v>4.0611526616805982</v>
      </c>
    </row>
    <row r="20" spans="1:5" ht="20.100000000000001" customHeight="1">
      <c r="A20" s="112" t="s">
        <v>255</v>
      </c>
      <c r="B20" s="358"/>
      <c r="C20" s="358"/>
      <c r="D20" s="354"/>
      <c r="E20" s="355"/>
    </row>
    <row r="21" spans="1:5" ht="20.100000000000001" customHeight="1">
      <c r="A21" s="288" t="s">
        <v>55</v>
      </c>
      <c r="B21" s="353">
        <v>943</v>
      </c>
      <c r="C21" s="353">
        <v>721</v>
      </c>
      <c r="D21" s="354">
        <f t="shared" ref="D21:D38" si="2">SUM(B21:C21)</f>
        <v>1664</v>
      </c>
      <c r="E21" s="355">
        <f t="shared" ref="E21:E38" si="3">C21/B21</f>
        <v>0.76458112407211032</v>
      </c>
    </row>
    <row r="22" spans="1:5" ht="20.100000000000001" customHeight="1">
      <c r="A22" s="288" t="s">
        <v>56</v>
      </c>
      <c r="B22" s="353">
        <v>3871</v>
      </c>
      <c r="C22" s="353">
        <v>14576</v>
      </c>
      <c r="D22" s="354">
        <f t="shared" si="2"/>
        <v>18447</v>
      </c>
      <c r="E22" s="355">
        <f t="shared" si="3"/>
        <v>3.7654352880392663</v>
      </c>
    </row>
    <row r="23" spans="1:5" ht="20.100000000000001" customHeight="1">
      <c r="A23" s="288" t="s">
        <v>57</v>
      </c>
      <c r="B23" s="353">
        <v>3385</v>
      </c>
      <c r="C23" s="353">
        <v>3874</v>
      </c>
      <c r="D23" s="354">
        <f t="shared" si="2"/>
        <v>7259</v>
      </c>
      <c r="E23" s="355">
        <f t="shared" si="3"/>
        <v>1.1444608567208272</v>
      </c>
    </row>
    <row r="24" spans="1:5" ht="20.100000000000001" customHeight="1">
      <c r="A24" s="288" t="s">
        <v>103</v>
      </c>
      <c r="B24" s="353">
        <v>2055</v>
      </c>
      <c r="C24" s="353">
        <v>9039</v>
      </c>
      <c r="D24" s="354">
        <f t="shared" si="2"/>
        <v>11094</v>
      </c>
      <c r="E24" s="355">
        <f t="shared" si="3"/>
        <v>4.3985401459854012</v>
      </c>
    </row>
    <row r="25" spans="1:5" ht="20.100000000000001" customHeight="1">
      <c r="A25" s="288" t="s">
        <v>58</v>
      </c>
      <c r="B25" s="353">
        <v>3199</v>
      </c>
      <c r="C25" s="353">
        <v>4816</v>
      </c>
      <c r="D25" s="354">
        <f t="shared" si="2"/>
        <v>8015</v>
      </c>
      <c r="E25" s="355">
        <f t="shared" si="3"/>
        <v>1.5054704595185995</v>
      </c>
    </row>
    <row r="26" spans="1:5" ht="20.100000000000001" customHeight="1">
      <c r="A26" s="288" t="s">
        <v>329</v>
      </c>
      <c r="B26" s="353">
        <v>9785</v>
      </c>
      <c r="C26" s="353">
        <v>10965</v>
      </c>
      <c r="D26" s="354">
        <f t="shared" si="2"/>
        <v>20750</v>
      </c>
      <c r="E26" s="355">
        <f t="shared" si="3"/>
        <v>1.120592743995912</v>
      </c>
    </row>
    <row r="27" spans="1:5" ht="20.100000000000001" customHeight="1">
      <c r="A27" s="288" t="s">
        <v>59</v>
      </c>
      <c r="B27" s="353">
        <v>6324</v>
      </c>
      <c r="C27" s="353">
        <v>21577</v>
      </c>
      <c r="D27" s="354">
        <f t="shared" si="2"/>
        <v>27901</v>
      </c>
      <c r="E27" s="355">
        <f t="shared" si="3"/>
        <v>3.411922833649589</v>
      </c>
    </row>
    <row r="28" spans="1:5" ht="20.100000000000001" customHeight="1">
      <c r="A28" s="288" t="s">
        <v>104</v>
      </c>
      <c r="B28" s="353">
        <v>2917</v>
      </c>
      <c r="C28" s="353">
        <v>13300</v>
      </c>
      <c r="D28" s="354">
        <f t="shared" si="2"/>
        <v>16217</v>
      </c>
      <c r="E28" s="355">
        <f t="shared" si="3"/>
        <v>4.5594789166952348</v>
      </c>
    </row>
    <row r="29" spans="1:5" ht="20.100000000000001" customHeight="1">
      <c r="A29" s="288" t="s">
        <v>105</v>
      </c>
      <c r="B29" s="353">
        <v>1784</v>
      </c>
      <c r="C29" s="353">
        <v>10820</v>
      </c>
      <c r="D29" s="354">
        <f t="shared" si="2"/>
        <v>12604</v>
      </c>
      <c r="E29" s="355">
        <f t="shared" si="3"/>
        <v>6.065022421524664</v>
      </c>
    </row>
    <row r="30" spans="1:5" ht="20.100000000000001" customHeight="1">
      <c r="A30" s="288" t="s">
        <v>336</v>
      </c>
      <c r="B30" s="358">
        <v>2084</v>
      </c>
      <c r="C30" s="358">
        <v>423</v>
      </c>
      <c r="D30" s="354">
        <f t="shared" si="2"/>
        <v>2507</v>
      </c>
      <c r="E30" s="355">
        <f t="shared" si="3"/>
        <v>0.20297504798464491</v>
      </c>
    </row>
    <row r="31" spans="1:5" ht="20.100000000000001" customHeight="1">
      <c r="A31" s="288" t="s">
        <v>106</v>
      </c>
      <c r="B31" s="353">
        <v>740</v>
      </c>
      <c r="C31" s="353">
        <v>651</v>
      </c>
      <c r="D31" s="354">
        <f>SUM(B31:C31)</f>
        <v>1391</v>
      </c>
      <c r="E31" s="355">
        <f>C31/B31</f>
        <v>0.87972972972972974</v>
      </c>
    </row>
    <row r="32" spans="1:5" ht="20.100000000000001" customHeight="1">
      <c r="A32" s="288" t="s">
        <v>60</v>
      </c>
      <c r="B32" s="353">
        <v>6609</v>
      </c>
      <c r="C32" s="353">
        <v>11586</v>
      </c>
      <c r="D32" s="354">
        <f t="shared" si="2"/>
        <v>18195</v>
      </c>
      <c r="E32" s="355">
        <f t="shared" si="3"/>
        <v>1.7530640036314118</v>
      </c>
    </row>
    <row r="33" spans="1:8" ht="20.100000000000001" customHeight="1">
      <c r="A33" s="288" t="s">
        <v>107</v>
      </c>
      <c r="B33" s="359">
        <v>8480</v>
      </c>
      <c r="C33" s="359">
        <v>28784</v>
      </c>
      <c r="D33" s="360">
        <f t="shared" si="2"/>
        <v>37264</v>
      </c>
      <c r="E33" s="361">
        <f t="shared" si="3"/>
        <v>3.3943396226415095</v>
      </c>
    </row>
    <row r="34" spans="1:8" ht="20.100000000000001" customHeight="1">
      <c r="A34" s="288" t="s">
        <v>108</v>
      </c>
      <c r="B34" s="353">
        <v>2273</v>
      </c>
      <c r="C34" s="353">
        <v>12484</v>
      </c>
      <c r="D34" s="354">
        <f t="shared" si="2"/>
        <v>14757</v>
      </c>
      <c r="E34" s="355">
        <f t="shared" si="3"/>
        <v>5.4923009238891334</v>
      </c>
    </row>
    <row r="35" spans="1:8" ht="20.100000000000001" customHeight="1">
      <c r="A35" s="288" t="s">
        <v>109</v>
      </c>
      <c r="B35" s="353">
        <v>2007</v>
      </c>
      <c r="C35" s="353">
        <v>24713</v>
      </c>
      <c r="D35" s="354">
        <f t="shared" si="2"/>
        <v>26720</v>
      </c>
      <c r="E35" s="355">
        <f t="shared" si="3"/>
        <v>12.313403089187842</v>
      </c>
    </row>
    <row r="36" spans="1:8" ht="20.100000000000001" customHeight="1">
      <c r="A36" s="288" t="s">
        <v>111</v>
      </c>
      <c r="B36" s="353">
        <v>3214</v>
      </c>
      <c r="C36" s="353">
        <v>10686</v>
      </c>
      <c r="D36" s="354">
        <f t="shared" si="2"/>
        <v>13900</v>
      </c>
      <c r="E36" s="355">
        <f t="shared" si="3"/>
        <v>3.3248288736776601</v>
      </c>
    </row>
    <row r="37" spans="1:8" ht="20.100000000000001" customHeight="1">
      <c r="A37" s="288" t="s">
        <v>112</v>
      </c>
      <c r="B37" s="353">
        <f>4297+1962</f>
        <v>6259</v>
      </c>
      <c r="C37" s="353">
        <f>18833+6613</f>
        <v>25446</v>
      </c>
      <c r="D37" s="354">
        <f t="shared" si="2"/>
        <v>31705</v>
      </c>
      <c r="E37" s="355">
        <f t="shared" si="3"/>
        <v>4.0655056718325611</v>
      </c>
    </row>
    <row r="38" spans="1:8" ht="20.100000000000001" customHeight="1">
      <c r="A38" s="288" t="s">
        <v>113</v>
      </c>
      <c r="B38" s="353">
        <v>7207</v>
      </c>
      <c r="C38" s="353">
        <v>16644</v>
      </c>
      <c r="D38" s="354">
        <f t="shared" si="2"/>
        <v>23851</v>
      </c>
      <c r="E38" s="355">
        <f t="shared" si="3"/>
        <v>2.3094213958651313</v>
      </c>
    </row>
    <row r="39" spans="1:8" ht="20.100000000000001" customHeight="1">
      <c r="A39" s="288" t="s">
        <v>31</v>
      </c>
      <c r="B39" s="353">
        <v>4142</v>
      </c>
      <c r="C39" s="353">
        <v>20319</v>
      </c>
      <c r="D39" s="354">
        <f>SUM(B39:C39)</f>
        <v>24461</v>
      </c>
      <c r="E39" s="355">
        <f>C39/B39</f>
        <v>4.9056011588604536</v>
      </c>
    </row>
    <row r="40" spans="1:8" ht="20.100000000000001" customHeight="1">
      <c r="A40" s="348" t="s">
        <v>603</v>
      </c>
      <c r="B40" s="353">
        <v>74</v>
      </c>
      <c r="C40" s="353">
        <v>2086</v>
      </c>
      <c r="D40" s="354">
        <f>SUM(B40:C40)</f>
        <v>2160</v>
      </c>
      <c r="E40" s="355">
        <f>C40/B40</f>
        <v>28.189189189189189</v>
      </c>
    </row>
    <row r="41" spans="1:8" ht="20.100000000000001" customHeight="1">
      <c r="A41" s="14"/>
      <c r="B41" s="337"/>
      <c r="C41" s="337"/>
      <c r="D41" s="24"/>
      <c r="E41" s="24"/>
    </row>
    <row r="42" spans="1:8" ht="20.100000000000001" customHeight="1">
      <c r="A42" s="14" t="s">
        <v>201</v>
      </c>
      <c r="B42" s="368">
        <f>SUM(B12:B40)</f>
        <v>119416</v>
      </c>
      <c r="C42" s="368">
        <f t="shared" ref="C42:D42" si="4">SUM(C12:C40)</f>
        <v>393293</v>
      </c>
      <c r="D42" s="368">
        <f t="shared" si="4"/>
        <v>512709</v>
      </c>
      <c r="E42" s="372">
        <f>C42/B42</f>
        <v>3.2934698867823409</v>
      </c>
    </row>
    <row r="43" spans="1:8" ht="20.100000000000001" customHeight="1">
      <c r="A43" s="18" t="s">
        <v>195</v>
      </c>
      <c r="B43" s="334"/>
      <c r="C43" s="334"/>
      <c r="D43" s="335"/>
      <c r="E43" s="336" t="s">
        <v>195</v>
      </c>
    </row>
    <row r="44" spans="1:8" ht="20.100000000000001" customHeight="1">
      <c r="A44" s="18"/>
      <c r="B44" s="334"/>
      <c r="C44" s="334"/>
      <c r="D44" s="335"/>
      <c r="E44" s="336"/>
    </row>
    <row r="45" spans="1:8" s="369" customFormat="1" ht="20.100000000000001" customHeight="1">
      <c r="A45" s="437" t="s">
        <v>608</v>
      </c>
      <c r="B45" s="438"/>
      <c r="C45" s="438"/>
      <c r="D45" s="438"/>
      <c r="E45" s="439"/>
      <c r="F45"/>
      <c r="G45"/>
      <c r="H45"/>
    </row>
    <row r="46" spans="1:8" ht="20.100000000000001" customHeight="1">
      <c r="A46" s="9" t="s">
        <v>195</v>
      </c>
      <c r="B46" s="22" t="s">
        <v>195</v>
      </c>
      <c r="C46" s="23"/>
      <c r="D46" s="23"/>
      <c r="E46" s="23"/>
    </row>
    <row r="47" spans="1:8" ht="20.100000000000001" customHeight="1">
      <c r="A47" s="9"/>
      <c r="B47" s="22"/>
      <c r="C47" s="23"/>
      <c r="D47" s="23"/>
      <c r="E47" s="24"/>
    </row>
    <row r="48" spans="1:8" ht="20.100000000000001" customHeight="1">
      <c r="A48" s="406" t="s">
        <v>192</v>
      </c>
      <c r="B48" s="122" t="s">
        <v>202</v>
      </c>
      <c r="C48" s="117" t="s">
        <v>219</v>
      </c>
      <c r="D48" s="122" t="s">
        <v>201</v>
      </c>
      <c r="E48" s="116" t="s">
        <v>607</v>
      </c>
    </row>
    <row r="49" spans="1:8" ht="20.100000000000001" customHeight="1">
      <c r="A49" s="18"/>
      <c r="B49" s="334"/>
      <c r="C49" s="334"/>
      <c r="D49" s="335"/>
      <c r="E49" s="336"/>
    </row>
    <row r="50" spans="1:8" ht="20.100000000000001" customHeight="1">
      <c r="A50" s="14" t="s">
        <v>604</v>
      </c>
      <c r="B50" s="338"/>
      <c r="C50" s="338"/>
      <c r="D50" s="339" t="s">
        <v>195</v>
      </c>
      <c r="E50" s="340" t="s">
        <v>195</v>
      </c>
    </row>
    <row r="51" spans="1:8" ht="20.100000000000001" customHeight="1">
      <c r="A51" s="96" t="s">
        <v>114</v>
      </c>
      <c r="B51" s="358">
        <v>112</v>
      </c>
      <c r="C51" s="354">
        <v>32</v>
      </c>
      <c r="D51" s="354">
        <f>B51+C51</f>
        <v>144</v>
      </c>
      <c r="E51" s="355">
        <f>C51/B51</f>
        <v>0.2857142857142857</v>
      </c>
    </row>
    <row r="52" spans="1:8" ht="20.100000000000001" customHeight="1">
      <c r="A52" s="96" t="s">
        <v>115</v>
      </c>
      <c r="B52" s="359">
        <v>4350</v>
      </c>
      <c r="C52" s="360">
        <v>3564</v>
      </c>
      <c r="D52" s="354">
        <f>B52+C52</f>
        <v>7914</v>
      </c>
      <c r="E52" s="355">
        <f>C52/B52</f>
        <v>0.81931034482758625</v>
      </c>
    </row>
    <row r="53" spans="1:8" ht="20.100000000000001" customHeight="1">
      <c r="A53" s="96" t="s">
        <v>116</v>
      </c>
      <c r="B53" s="358">
        <v>179</v>
      </c>
      <c r="C53" s="354">
        <v>316</v>
      </c>
      <c r="D53" s="354">
        <f>B53+C53</f>
        <v>495</v>
      </c>
      <c r="E53" s="355">
        <f>C53/B53</f>
        <v>1.76536312849162</v>
      </c>
    </row>
    <row r="54" spans="1:8" ht="20.100000000000001" customHeight="1">
      <c r="A54" s="349" t="s">
        <v>605</v>
      </c>
      <c r="B54" s="363">
        <f>SUM(B51:B53)</f>
        <v>4641</v>
      </c>
      <c r="C54" s="363">
        <f t="shared" ref="C54:D54" si="5">SUM(C51:C53)</f>
        <v>3912</v>
      </c>
      <c r="D54" s="363">
        <f t="shared" si="5"/>
        <v>8553</v>
      </c>
      <c r="E54" s="364">
        <f>C54/B54</f>
        <v>0.84292178409825469</v>
      </c>
    </row>
    <row r="55" spans="1:8" ht="20.100000000000001" customHeight="1">
      <c r="A55" s="24"/>
      <c r="B55" s="362"/>
      <c r="C55" s="362"/>
      <c r="D55" s="362"/>
      <c r="E55" s="362"/>
    </row>
    <row r="56" spans="1:8" ht="20.100000000000001" customHeight="1">
      <c r="A56" s="87"/>
      <c r="C56" t="s">
        <v>195</v>
      </c>
      <c r="D56" s="87"/>
    </row>
    <row r="57" spans="1:8" ht="20.100000000000001" customHeight="1">
      <c r="B57" s="87"/>
      <c r="C57" s="87" t="s">
        <v>195</v>
      </c>
    </row>
    <row r="59" spans="1:8" s="369" customFormat="1" ht="20.100000000000001" customHeight="1">
      <c r="A59" s="370" t="s">
        <v>609</v>
      </c>
      <c r="F59"/>
      <c r="G59"/>
      <c r="H59"/>
    </row>
    <row r="61" spans="1:8" ht="20.100000000000001" customHeight="1">
      <c r="B61" s="126"/>
      <c r="C61" s="126"/>
      <c r="D61" s="126"/>
      <c r="E61" s="126"/>
    </row>
    <row r="62" spans="1:8" ht="20.100000000000001" customHeight="1">
      <c r="B62" s="117" t="s">
        <v>202</v>
      </c>
      <c r="C62" s="115" t="s">
        <v>606</v>
      </c>
      <c r="D62" s="117" t="s">
        <v>201</v>
      </c>
      <c r="E62" s="116" t="s">
        <v>607</v>
      </c>
    </row>
    <row r="63" spans="1:8" ht="20.100000000000001" customHeight="1">
      <c r="A63" s="33"/>
      <c r="B63" s="33"/>
      <c r="C63" s="33"/>
      <c r="D63" s="34"/>
    </row>
    <row r="64" spans="1:8" ht="20.100000000000001" customHeight="1">
      <c r="A64" s="48">
        <v>2017</v>
      </c>
      <c r="B64" s="365">
        <v>176769</v>
      </c>
      <c r="C64" s="365">
        <v>432399</v>
      </c>
      <c r="D64" s="365">
        <f>B64+C64</f>
        <v>609168</v>
      </c>
      <c r="E64" s="366">
        <f>C64/B64</f>
        <v>2.4461246032958268</v>
      </c>
    </row>
    <row r="65" spans="1:8" ht="20.100000000000001" customHeight="1">
      <c r="A65" s="48">
        <v>2018</v>
      </c>
      <c r="B65" s="365">
        <v>163955</v>
      </c>
      <c r="C65" s="365">
        <v>424835</v>
      </c>
      <c r="D65" s="365">
        <f>B65+C65</f>
        <v>588790</v>
      </c>
      <c r="E65" s="366">
        <f t="shared" ref="E65:E67" si="6">C65/B65</f>
        <v>2.5911683083772985</v>
      </c>
    </row>
    <row r="66" spans="1:8" ht="20.100000000000001" customHeight="1">
      <c r="A66" s="48">
        <v>2019</v>
      </c>
      <c r="B66" s="365">
        <f>151234+2083</f>
        <v>153317</v>
      </c>
      <c r="C66" s="365">
        <f>423094+740</f>
        <v>423834</v>
      </c>
      <c r="D66" s="365">
        <f>B66+C66</f>
        <v>577151</v>
      </c>
      <c r="E66" s="366">
        <f t="shared" si="6"/>
        <v>2.7644292544205795</v>
      </c>
    </row>
    <row r="67" spans="1:8" ht="20.100000000000001" customHeight="1">
      <c r="A67" s="48">
        <v>2020</v>
      </c>
      <c r="B67" s="365">
        <f>B42</f>
        <v>119416</v>
      </c>
      <c r="C67" s="365">
        <f>C42</f>
        <v>393293</v>
      </c>
      <c r="D67" s="365">
        <f>B67+C67</f>
        <v>512709</v>
      </c>
      <c r="E67" s="366">
        <f t="shared" si="6"/>
        <v>3.2934698867823409</v>
      </c>
    </row>
    <row r="71" spans="1:8" s="371" customFormat="1" ht="20.100000000000001" customHeight="1">
      <c r="A71" s="440" t="s">
        <v>610</v>
      </c>
      <c r="B71" s="440"/>
      <c r="C71" s="440"/>
      <c r="D71" s="440"/>
      <c r="E71" s="440"/>
      <c r="F71"/>
      <c r="G71"/>
      <c r="H71"/>
    </row>
    <row r="74" spans="1:8" ht="20.100000000000001" customHeight="1">
      <c r="A74" s="261" t="s">
        <v>444</v>
      </c>
      <c r="B74" s="1">
        <v>11342</v>
      </c>
      <c r="C74" s="367"/>
      <c r="D74" s="367"/>
      <c r="E74" s="367"/>
    </row>
    <row r="75" spans="1:8" ht="20.100000000000001" customHeight="1">
      <c r="A75" s="261" t="s">
        <v>403</v>
      </c>
      <c r="B75" s="1">
        <v>1982</v>
      </c>
      <c r="C75" s="367"/>
      <c r="D75" s="367"/>
      <c r="E75" s="367"/>
    </row>
    <row r="76" spans="1:8" ht="20.100000000000001" customHeight="1">
      <c r="A76" s="261" t="s">
        <v>443</v>
      </c>
      <c r="B76" s="1">
        <v>3942</v>
      </c>
      <c r="C76" s="367"/>
      <c r="D76" s="367"/>
      <c r="E76" s="367"/>
    </row>
    <row r="77" spans="1:8" ht="20.100000000000001" customHeight="1">
      <c r="A77" s="261" t="s">
        <v>442</v>
      </c>
      <c r="B77" s="1">
        <v>2293</v>
      </c>
      <c r="C77" s="367"/>
      <c r="D77" s="367"/>
      <c r="E77" s="367"/>
    </row>
    <row r="78" spans="1:8" ht="20.100000000000001" customHeight="1">
      <c r="A78" s="261" t="s">
        <v>441</v>
      </c>
      <c r="B78" s="1">
        <v>992</v>
      </c>
      <c r="C78" s="367"/>
      <c r="D78" s="367"/>
      <c r="E78" s="367"/>
    </row>
    <row r="79" spans="1:8" ht="20.100000000000001" customHeight="1">
      <c r="A79" s="261" t="s">
        <v>445</v>
      </c>
      <c r="B79" s="1">
        <v>50</v>
      </c>
      <c r="C79" s="367"/>
      <c r="D79" s="367"/>
      <c r="E79" s="367"/>
    </row>
    <row r="80" spans="1:8" ht="20.100000000000001" customHeight="1">
      <c r="A80" s="261" t="s">
        <v>447</v>
      </c>
      <c r="B80" s="1">
        <v>1288</v>
      </c>
      <c r="C80" s="367"/>
      <c r="D80" s="367"/>
      <c r="E80" s="367"/>
    </row>
    <row r="81" spans="1:5" ht="20.100000000000001" customHeight="1">
      <c r="A81" s="30" t="s">
        <v>446</v>
      </c>
      <c r="B81" s="299">
        <f>SUM(B74:B80)</f>
        <v>21889</v>
      </c>
      <c r="C81" s="367"/>
      <c r="D81" s="367"/>
      <c r="E81" s="367"/>
    </row>
  </sheetData>
  <mergeCells count="4">
    <mergeCell ref="A45:E45"/>
    <mergeCell ref="A7:E7"/>
    <mergeCell ref="A2:E2"/>
    <mergeCell ref="A71:E71"/>
  </mergeCells>
  <phoneticPr fontId="0" type="noConversion"/>
  <printOptions horizontalCentered="1" verticalCentered="1"/>
  <pageMargins left="1.1417322834645669" right="0.74803149606299213" top="0.55118110236220474" bottom="0.55118110236220474" header="0" footer="0"/>
  <pageSetup paperSize="9" scale="60" orientation="portrait" r:id="rId1"/>
  <headerFooter alignWithMargins="0"/>
  <rowBreaks count="3" manualBreakCount="3">
    <brk id="3" max="4" man="1"/>
    <brk id="42" max="16383" man="1"/>
    <brk id="85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2:Q137"/>
  <sheetViews>
    <sheetView view="pageBreakPreview" zoomScale="90" zoomScaleNormal="100" zoomScaleSheetLayoutView="90" workbookViewId="0"/>
  </sheetViews>
  <sheetFormatPr baseColWidth="10" defaultRowHeight="20.100000000000001" customHeight="1"/>
  <cols>
    <col min="1" max="1" width="33.5703125" customWidth="1"/>
    <col min="2" max="2" width="18.7109375" customWidth="1"/>
    <col min="3" max="3" width="12.28515625" customWidth="1"/>
    <col min="4" max="4" width="28.42578125" customWidth="1"/>
    <col min="5" max="5" width="19.5703125" customWidth="1"/>
    <col min="9" max="9" width="22" customWidth="1"/>
  </cols>
  <sheetData>
    <row r="2" spans="1:5" ht="39.950000000000003" customHeight="1">
      <c r="A2" s="436" t="s">
        <v>220</v>
      </c>
      <c r="B2" s="436"/>
      <c r="C2" s="436"/>
      <c r="D2" s="436"/>
      <c r="E2" s="436"/>
    </row>
    <row r="3" spans="1:5" ht="20.100000000000001" customHeight="1">
      <c r="A3" s="32"/>
      <c r="B3" s="32"/>
      <c r="C3" s="32"/>
      <c r="D3" s="32"/>
    </row>
    <row r="6" spans="1:5" ht="20.100000000000001" customHeight="1">
      <c r="A6" s="8" t="s">
        <v>195</v>
      </c>
      <c r="B6" s="379" t="s">
        <v>195</v>
      </c>
      <c r="C6" s="379"/>
      <c r="D6" s="379"/>
      <c r="E6" s="379"/>
    </row>
    <row r="7" spans="1:5" ht="20.100000000000001" customHeight="1">
      <c r="A7" s="380" t="s">
        <v>468</v>
      </c>
      <c r="B7" s="378"/>
      <c r="C7" s="378"/>
      <c r="D7" s="378"/>
      <c r="E7" s="378"/>
    </row>
    <row r="8" spans="1:5" ht="20.100000000000001" customHeight="1">
      <c r="A8" s="9"/>
      <c r="B8" s="10"/>
      <c r="C8" s="10"/>
      <c r="D8" s="10"/>
      <c r="E8" s="10"/>
    </row>
    <row r="9" spans="1:5" ht="20.100000000000001" customHeight="1">
      <c r="A9" s="9"/>
      <c r="B9" s="10"/>
      <c r="C9" s="10"/>
      <c r="D9" s="10"/>
      <c r="E9" s="10"/>
    </row>
    <row r="10" spans="1:5" ht="20.100000000000001" customHeight="1">
      <c r="A10" s="406" t="s">
        <v>61</v>
      </c>
      <c r="B10" s="115" t="s">
        <v>472</v>
      </c>
      <c r="C10" s="119" t="s">
        <v>195</v>
      </c>
      <c r="D10" s="119" t="s">
        <v>89</v>
      </c>
      <c r="E10" s="119"/>
    </row>
    <row r="11" spans="1:5" ht="20.100000000000001" customHeight="1">
      <c r="A11" s="118"/>
      <c r="B11" s="122" t="s">
        <v>473</v>
      </c>
      <c r="C11" s="121"/>
      <c r="D11" s="120" t="s">
        <v>222</v>
      </c>
      <c r="E11" s="119" t="s">
        <v>201</v>
      </c>
    </row>
    <row r="12" spans="1:5" ht="20.100000000000001" customHeight="1">
      <c r="A12" s="96" t="s">
        <v>94</v>
      </c>
      <c r="B12" s="36">
        <v>1047</v>
      </c>
      <c r="C12" s="15"/>
      <c r="D12" s="179">
        <v>201</v>
      </c>
      <c r="E12" s="35">
        <f>D12+B12</f>
        <v>1248</v>
      </c>
    </row>
    <row r="13" spans="1:5" ht="20.100000000000001" customHeight="1">
      <c r="A13" s="96" t="s">
        <v>90</v>
      </c>
      <c r="B13" s="36">
        <v>607</v>
      </c>
      <c r="C13" s="15"/>
      <c r="D13" s="179">
        <v>6</v>
      </c>
      <c r="E13" s="35">
        <f>D13+B13</f>
        <v>613</v>
      </c>
    </row>
    <row r="14" spans="1:5" ht="20.100000000000001" customHeight="1">
      <c r="A14" s="96" t="s">
        <v>91</v>
      </c>
      <c r="B14" s="36">
        <v>1786</v>
      </c>
      <c r="C14" s="15"/>
      <c r="D14" s="179">
        <v>457</v>
      </c>
      <c r="E14" s="35">
        <f t="shared" ref="E14:E27" si="0">D14+B14</f>
        <v>2243</v>
      </c>
    </row>
    <row r="15" spans="1:5" ht="20.100000000000001" customHeight="1">
      <c r="A15" s="96" t="s">
        <v>92</v>
      </c>
      <c r="B15" s="36">
        <v>284</v>
      </c>
      <c r="C15" s="15"/>
      <c r="D15" s="179">
        <v>199</v>
      </c>
      <c r="E15" s="35">
        <f t="shared" si="0"/>
        <v>483</v>
      </c>
    </row>
    <row r="16" spans="1:5" ht="20.100000000000001" customHeight="1">
      <c r="A16" s="96" t="s">
        <v>199</v>
      </c>
      <c r="B16" s="36">
        <v>418</v>
      </c>
      <c r="C16" s="15"/>
      <c r="D16" s="179">
        <v>365</v>
      </c>
      <c r="E16" s="35">
        <f>D16+B16</f>
        <v>783</v>
      </c>
    </row>
    <row r="17" spans="1:9" ht="20.100000000000001" customHeight="1">
      <c r="A17" s="96" t="s">
        <v>95</v>
      </c>
      <c r="B17" s="36">
        <v>917</v>
      </c>
      <c r="C17" s="15"/>
      <c r="D17" s="179">
        <v>976</v>
      </c>
      <c r="E17" s="35">
        <f t="shared" si="0"/>
        <v>1893</v>
      </c>
    </row>
    <row r="18" spans="1:9" ht="20.100000000000001" customHeight="1">
      <c r="A18" s="96" t="s">
        <v>93</v>
      </c>
      <c r="B18" s="36">
        <v>316</v>
      </c>
      <c r="C18" s="15"/>
      <c r="D18" s="179">
        <v>0</v>
      </c>
      <c r="E18" s="35">
        <f>D18+B18</f>
        <v>316</v>
      </c>
    </row>
    <row r="19" spans="1:9" ht="20.100000000000001" customHeight="1">
      <c r="A19" s="96" t="s">
        <v>98</v>
      </c>
      <c r="B19" s="36">
        <v>0</v>
      </c>
      <c r="C19" s="15"/>
      <c r="D19" s="179">
        <v>12</v>
      </c>
      <c r="E19" s="35">
        <f>D19+B19</f>
        <v>12</v>
      </c>
    </row>
    <row r="20" spans="1:9" ht="20.100000000000001" customHeight="1">
      <c r="A20" s="96" t="s">
        <v>76</v>
      </c>
      <c r="B20" s="36">
        <v>776</v>
      </c>
      <c r="C20" s="15"/>
      <c r="D20" s="179">
        <v>61</v>
      </c>
      <c r="E20" s="35">
        <f>D20+B20</f>
        <v>837</v>
      </c>
    </row>
    <row r="21" spans="1:9" ht="20.100000000000001" customHeight="1">
      <c r="A21" s="96" t="s">
        <v>96</v>
      </c>
      <c r="B21" s="36">
        <v>880</v>
      </c>
      <c r="C21" s="15"/>
      <c r="D21" s="179">
        <v>38</v>
      </c>
      <c r="E21" s="35">
        <f t="shared" si="0"/>
        <v>918</v>
      </c>
    </row>
    <row r="22" spans="1:9" ht="20.100000000000001" customHeight="1">
      <c r="A22" s="96" t="s">
        <v>317</v>
      </c>
      <c r="B22" s="36">
        <v>44</v>
      </c>
      <c r="C22" s="15"/>
      <c r="D22" s="179">
        <v>1479</v>
      </c>
      <c r="E22" s="35">
        <f t="shared" si="0"/>
        <v>1523</v>
      </c>
    </row>
    <row r="23" spans="1:9" ht="20.100000000000001" customHeight="1">
      <c r="A23" s="96" t="s">
        <v>198</v>
      </c>
      <c r="B23" s="36">
        <v>770</v>
      </c>
      <c r="C23" s="15"/>
      <c r="D23" s="179">
        <v>383</v>
      </c>
      <c r="E23" s="35">
        <f t="shared" si="0"/>
        <v>1153</v>
      </c>
    </row>
    <row r="24" spans="1:9" ht="20.100000000000001" customHeight="1">
      <c r="A24" s="96" t="s">
        <v>23</v>
      </c>
      <c r="B24" s="36">
        <v>1650</v>
      </c>
      <c r="C24" s="15"/>
      <c r="D24" s="179">
        <v>277</v>
      </c>
      <c r="E24" s="35">
        <f t="shared" si="0"/>
        <v>1927</v>
      </c>
    </row>
    <row r="25" spans="1:9" ht="20.100000000000001" customHeight="1">
      <c r="A25" s="96" t="s">
        <v>97</v>
      </c>
      <c r="B25" s="36">
        <v>1093</v>
      </c>
      <c r="C25" s="15"/>
      <c r="D25" s="179">
        <v>545</v>
      </c>
      <c r="E25" s="35">
        <f t="shared" si="0"/>
        <v>1638</v>
      </c>
    </row>
    <row r="26" spans="1:9" ht="20.100000000000001" customHeight="1">
      <c r="A26" s="96" t="s">
        <v>99</v>
      </c>
      <c r="B26" s="36">
        <v>68</v>
      </c>
      <c r="C26" s="15"/>
      <c r="D26" s="179">
        <v>0</v>
      </c>
      <c r="E26" s="35">
        <f t="shared" si="0"/>
        <v>68</v>
      </c>
    </row>
    <row r="27" spans="1:9" ht="20.100000000000001" customHeight="1">
      <c r="A27" s="175" t="s">
        <v>448</v>
      </c>
      <c r="B27" s="36"/>
      <c r="C27" s="15"/>
      <c r="D27" s="16"/>
      <c r="E27" s="35">
        <f t="shared" si="0"/>
        <v>0</v>
      </c>
    </row>
    <row r="28" spans="1:9" ht="20.100000000000001" customHeight="1">
      <c r="A28" s="39" t="s">
        <v>201</v>
      </c>
      <c r="B28" s="43">
        <f>SUM(B12:B27)</f>
        <v>10656</v>
      </c>
      <c r="C28" s="40"/>
      <c r="D28" s="41">
        <f>SUM(D12:D27)</f>
        <v>4999</v>
      </c>
      <c r="E28" s="42">
        <f>SUM(E12:E27)</f>
        <v>15655</v>
      </c>
    </row>
    <row r="29" spans="1:9" ht="20.100000000000001" customHeight="1">
      <c r="A29" s="14" t="s">
        <v>195</v>
      </c>
      <c r="B29" s="15"/>
      <c r="C29" s="15"/>
      <c r="D29" s="16"/>
      <c r="E29" s="17"/>
    </row>
    <row r="30" spans="1:9" ht="20.100000000000001" customHeight="1">
      <c r="A30" s="14" t="s">
        <v>195</v>
      </c>
      <c r="B30" s="15"/>
      <c r="C30" s="15"/>
      <c r="D30" s="16"/>
      <c r="E30" s="17"/>
      <c r="I30" s="14"/>
    </row>
    <row r="31" spans="1:9" ht="20.100000000000001" customHeight="1">
      <c r="A31" s="14" t="s">
        <v>195</v>
      </c>
      <c r="B31" s="15"/>
      <c r="C31" s="15"/>
      <c r="D31" s="16"/>
      <c r="E31" s="17"/>
      <c r="I31" s="14"/>
    </row>
    <row r="32" spans="1:9" ht="20.100000000000001" customHeight="1">
      <c r="A32" s="440" t="s">
        <v>466</v>
      </c>
      <c r="B32" s="440"/>
      <c r="C32" s="440"/>
      <c r="D32" s="440"/>
      <c r="E32" s="440"/>
      <c r="I32" s="14"/>
    </row>
    <row r="33" spans="1:9" ht="20.100000000000001" customHeight="1">
      <c r="A33" s="9"/>
      <c r="B33" s="10"/>
      <c r="C33" s="10"/>
      <c r="D33" s="169"/>
      <c r="E33" s="169"/>
      <c r="G33" s="166"/>
      <c r="I33" s="14"/>
    </row>
    <row r="34" spans="1:9" ht="20.100000000000001" customHeight="1">
      <c r="A34" s="9"/>
      <c r="B34" s="10"/>
      <c r="C34" s="10"/>
      <c r="D34" s="10"/>
      <c r="E34" s="10"/>
      <c r="I34" s="14"/>
    </row>
    <row r="35" spans="1:9" ht="20.100000000000001" customHeight="1">
      <c r="A35" s="118"/>
      <c r="B35" s="119" t="s">
        <v>223</v>
      </c>
      <c r="C35" s="119" t="s">
        <v>195</v>
      </c>
      <c r="D35" s="119" t="s">
        <v>225</v>
      </c>
      <c r="E35" s="119"/>
      <c r="I35" s="14"/>
    </row>
    <row r="36" spans="1:9" ht="20.100000000000001" customHeight="1">
      <c r="A36" s="118"/>
      <c r="B36" s="120" t="s">
        <v>224</v>
      </c>
      <c r="C36" s="121"/>
      <c r="D36" s="120" t="s">
        <v>226</v>
      </c>
      <c r="E36" s="119" t="s">
        <v>201</v>
      </c>
      <c r="I36" s="14"/>
    </row>
    <row r="37" spans="1:9" ht="20.100000000000001" customHeight="1">
      <c r="A37" s="97" t="s">
        <v>227</v>
      </c>
      <c r="B37" s="36">
        <v>1272</v>
      </c>
      <c r="C37" s="15"/>
      <c r="D37" s="16">
        <v>320</v>
      </c>
      <c r="E37" s="35">
        <f>D37+B37</f>
        <v>1592</v>
      </c>
      <c r="I37" s="14"/>
    </row>
    <row r="38" spans="1:9" ht="20.100000000000001" customHeight="1">
      <c r="A38" s="97" t="s">
        <v>228</v>
      </c>
      <c r="B38" s="36">
        <v>1602</v>
      </c>
      <c r="C38" s="15"/>
      <c r="D38" s="16">
        <v>294</v>
      </c>
      <c r="E38" s="35">
        <f t="shared" ref="E38:E48" si="1">D38+B38</f>
        <v>1896</v>
      </c>
      <c r="I38" s="14"/>
    </row>
    <row r="39" spans="1:9" ht="20.100000000000001" customHeight="1">
      <c r="A39" s="97" t="s">
        <v>229</v>
      </c>
      <c r="B39" s="36">
        <v>1116</v>
      </c>
      <c r="C39" s="15"/>
      <c r="D39" s="16">
        <v>275</v>
      </c>
      <c r="E39" s="35">
        <f t="shared" si="1"/>
        <v>1391</v>
      </c>
      <c r="I39" s="14"/>
    </row>
    <row r="40" spans="1:9" ht="20.100000000000001" customHeight="1">
      <c r="A40" s="97" t="s">
        <v>230</v>
      </c>
      <c r="B40" s="36">
        <v>380</v>
      </c>
      <c r="C40" s="15"/>
      <c r="D40" s="16">
        <v>230</v>
      </c>
      <c r="E40" s="35">
        <f t="shared" si="1"/>
        <v>610</v>
      </c>
      <c r="I40" s="14"/>
    </row>
    <row r="41" spans="1:9" ht="20.100000000000001" customHeight="1">
      <c r="A41" s="97" t="s">
        <v>231</v>
      </c>
      <c r="B41" s="36">
        <v>860</v>
      </c>
      <c r="C41" s="15"/>
      <c r="D41" s="179">
        <v>257</v>
      </c>
      <c r="E41" s="35">
        <f t="shared" si="1"/>
        <v>1117</v>
      </c>
      <c r="I41" s="14"/>
    </row>
    <row r="42" spans="1:9" ht="20.100000000000001" customHeight="1">
      <c r="A42" s="97" t="s">
        <v>232</v>
      </c>
      <c r="B42" s="36">
        <v>1524</v>
      </c>
      <c r="C42" s="15"/>
      <c r="D42" s="16">
        <v>312</v>
      </c>
      <c r="E42" s="35">
        <f t="shared" si="1"/>
        <v>1836</v>
      </c>
      <c r="I42" s="14"/>
    </row>
    <row r="43" spans="1:9" ht="20.100000000000001" customHeight="1">
      <c r="A43" s="97" t="s">
        <v>233</v>
      </c>
      <c r="B43" s="36">
        <v>910</v>
      </c>
      <c r="C43" s="15"/>
      <c r="D43" s="16">
        <v>306</v>
      </c>
      <c r="E43" s="35">
        <f t="shared" si="1"/>
        <v>1216</v>
      </c>
      <c r="I43" s="14"/>
    </row>
    <row r="44" spans="1:9" ht="20.100000000000001" customHeight="1">
      <c r="A44" s="97" t="s">
        <v>234</v>
      </c>
      <c r="B44" s="36">
        <v>845</v>
      </c>
      <c r="C44" s="15"/>
      <c r="D44" s="16">
        <v>324</v>
      </c>
      <c r="E44" s="35">
        <f t="shared" si="1"/>
        <v>1169</v>
      </c>
      <c r="I44" s="14"/>
    </row>
    <row r="45" spans="1:9" ht="20.100000000000001" customHeight="1">
      <c r="A45" s="97" t="s">
        <v>235</v>
      </c>
      <c r="B45" s="36">
        <v>885</v>
      </c>
      <c r="C45" s="15"/>
      <c r="D45" s="179">
        <v>291</v>
      </c>
      <c r="E45" s="35">
        <f t="shared" si="1"/>
        <v>1176</v>
      </c>
    </row>
    <row r="46" spans="1:9" ht="20.100000000000001" customHeight="1">
      <c r="A46" s="97" t="s">
        <v>236</v>
      </c>
      <c r="B46" s="36">
        <v>1318</v>
      </c>
      <c r="C46" s="36"/>
      <c r="D46" s="36">
        <v>297</v>
      </c>
      <c r="E46" s="35">
        <f t="shared" si="1"/>
        <v>1615</v>
      </c>
    </row>
    <row r="47" spans="1:9" ht="20.100000000000001" customHeight="1">
      <c r="A47" s="97" t="s">
        <v>237</v>
      </c>
      <c r="B47" s="36">
        <v>629</v>
      </c>
      <c r="C47" s="15"/>
      <c r="D47" s="16">
        <v>278</v>
      </c>
      <c r="E47" s="35">
        <f t="shared" si="1"/>
        <v>907</v>
      </c>
      <c r="I47" s="14"/>
    </row>
    <row r="48" spans="1:9" ht="20.100000000000001" customHeight="1">
      <c r="A48" s="97" t="s">
        <v>238</v>
      </c>
      <c r="B48" s="36">
        <v>784</v>
      </c>
      <c r="C48" s="15"/>
      <c r="D48" s="16">
        <v>360</v>
      </c>
      <c r="E48" s="35">
        <f t="shared" si="1"/>
        <v>1144</v>
      </c>
    </row>
    <row r="49" spans="1:5" ht="20.100000000000001" customHeight="1">
      <c r="A49" s="14" t="s">
        <v>195</v>
      </c>
      <c r="B49" s="15"/>
      <c r="C49" s="15"/>
      <c r="D49" s="16"/>
      <c r="E49" s="35"/>
    </row>
    <row r="50" spans="1:5" ht="20.100000000000001" customHeight="1">
      <c r="A50" s="14" t="s">
        <v>195</v>
      </c>
      <c r="B50" s="15"/>
      <c r="C50" s="15"/>
      <c r="D50" s="16"/>
      <c r="E50" s="17"/>
    </row>
    <row r="51" spans="1:5" ht="20.100000000000001" customHeight="1">
      <c r="A51" s="39" t="s">
        <v>201</v>
      </c>
      <c r="B51" s="43">
        <f>SUM(B37:B50)</f>
        <v>12125</v>
      </c>
      <c r="C51" s="40"/>
      <c r="D51" s="41">
        <f>SUM(D37:D50)</f>
        <v>3544</v>
      </c>
      <c r="E51" s="42">
        <f>D51+B51</f>
        <v>15669</v>
      </c>
    </row>
    <row r="52" spans="1:5" ht="20.100000000000001" customHeight="1">
      <c r="A52" s="39"/>
      <c r="B52" s="43"/>
      <c r="C52" s="40"/>
      <c r="D52" s="41"/>
      <c r="E52" s="42"/>
    </row>
    <row r="53" spans="1:5" ht="20.100000000000001" customHeight="1">
      <c r="A53" s="11"/>
      <c r="B53" s="12"/>
      <c r="C53" s="12"/>
      <c r="D53" s="12"/>
      <c r="E53" s="13"/>
    </row>
    <row r="54" spans="1:5" ht="20.100000000000001" customHeight="1">
      <c r="A54" s="18"/>
      <c r="B54" s="19"/>
      <c r="C54" s="19"/>
      <c r="D54" s="20"/>
      <c r="E54" s="21"/>
    </row>
    <row r="55" spans="1:5" ht="20.100000000000001" customHeight="1">
      <c r="A55" s="440" t="s">
        <v>216</v>
      </c>
      <c r="B55" s="440"/>
      <c r="C55" s="440"/>
      <c r="D55" s="440"/>
      <c r="E55" s="440"/>
    </row>
    <row r="56" spans="1:5" ht="20.100000000000001" customHeight="1">
      <c r="A56" s="9"/>
      <c r="B56" s="10"/>
      <c r="C56" s="10"/>
      <c r="D56" s="10"/>
      <c r="E56" s="10"/>
    </row>
    <row r="57" spans="1:5" ht="20.100000000000001" customHeight="1">
      <c r="A57" s="9"/>
      <c r="B57" s="10"/>
      <c r="C57" s="10"/>
      <c r="D57" s="10"/>
      <c r="E57" s="10"/>
    </row>
    <row r="58" spans="1:5" ht="20.100000000000001" customHeight="1">
      <c r="A58" s="11" t="s">
        <v>195</v>
      </c>
      <c r="B58" s="119" t="s">
        <v>223</v>
      </c>
      <c r="C58" s="119" t="s">
        <v>195</v>
      </c>
      <c r="D58" s="119" t="s">
        <v>225</v>
      </c>
      <c r="E58" s="119"/>
    </row>
    <row r="59" spans="1:5" ht="20.100000000000001" customHeight="1">
      <c r="A59" s="11"/>
      <c r="B59" s="120" t="s">
        <v>224</v>
      </c>
      <c r="C59" s="121"/>
      <c r="D59" s="120" t="s">
        <v>226</v>
      </c>
      <c r="E59" s="119" t="s">
        <v>201</v>
      </c>
    </row>
    <row r="60" spans="1:5" ht="20.100000000000001" customHeight="1">
      <c r="A60" s="38">
        <v>2016</v>
      </c>
      <c r="B60" s="36">
        <v>16278</v>
      </c>
      <c r="C60" s="15"/>
      <c r="D60" s="16">
        <v>3806</v>
      </c>
      <c r="E60" s="35">
        <v>20084</v>
      </c>
    </row>
    <row r="61" spans="1:5" ht="20.100000000000001" customHeight="1">
      <c r="A61" s="45">
        <v>2017</v>
      </c>
      <c r="B61" s="36">
        <v>16156</v>
      </c>
      <c r="C61" s="15"/>
      <c r="D61" s="16">
        <v>4042</v>
      </c>
      <c r="E61" s="35">
        <v>20198</v>
      </c>
    </row>
    <row r="62" spans="1:5" ht="20.100000000000001" customHeight="1">
      <c r="A62" s="45">
        <v>2018</v>
      </c>
      <c r="B62" s="36">
        <v>16378</v>
      </c>
      <c r="C62" s="15"/>
      <c r="D62" s="16">
        <v>4058</v>
      </c>
      <c r="E62" s="35">
        <v>20436</v>
      </c>
    </row>
    <row r="63" spans="1:5" ht="20.100000000000001" customHeight="1">
      <c r="A63" s="45">
        <v>2019</v>
      </c>
      <c r="B63" s="36">
        <v>15269</v>
      </c>
      <c r="C63" s="15"/>
      <c r="D63" s="16">
        <v>4180</v>
      </c>
      <c r="E63" s="35">
        <f>D63+B63</f>
        <v>19449</v>
      </c>
    </row>
    <row r="64" spans="1:5" ht="20.100000000000001" customHeight="1">
      <c r="A64" s="45">
        <v>2020</v>
      </c>
      <c r="B64" s="36">
        <f>B51</f>
        <v>12125</v>
      </c>
      <c r="C64" s="36"/>
      <c r="D64" s="36">
        <f t="shared" ref="D64" si="2">D51</f>
        <v>3544</v>
      </c>
      <c r="E64" s="35">
        <f>D64+B64</f>
        <v>15669</v>
      </c>
    </row>
    <row r="65" spans="1:5" ht="20.100000000000001" customHeight="1">
      <c r="A65" s="14"/>
      <c r="B65" s="15"/>
      <c r="C65" s="15"/>
      <c r="D65" s="16"/>
      <c r="E65" s="17"/>
    </row>
    <row r="66" spans="1:5" ht="20.100000000000001" customHeight="1">
      <c r="A66" s="14"/>
      <c r="B66" s="15"/>
      <c r="C66" s="15"/>
      <c r="D66" s="16"/>
      <c r="E66" s="17"/>
    </row>
    <row r="67" spans="1:5" ht="20.100000000000001" customHeight="1">
      <c r="A67" s="14"/>
      <c r="B67" s="15"/>
      <c r="C67" s="15"/>
      <c r="D67" s="16"/>
      <c r="E67" s="17"/>
    </row>
    <row r="68" spans="1:5" ht="20.100000000000001" customHeight="1">
      <c r="A68" s="14"/>
      <c r="B68" s="15"/>
      <c r="C68" s="15"/>
      <c r="D68" s="16"/>
      <c r="E68" s="17"/>
    </row>
    <row r="69" spans="1:5" ht="20.100000000000001" customHeight="1">
      <c r="A69" s="14"/>
      <c r="B69" s="15"/>
      <c r="C69" s="15"/>
      <c r="D69" s="16"/>
      <c r="E69" s="17"/>
    </row>
    <row r="70" spans="1:5" ht="20.100000000000001" customHeight="1">
      <c r="A70" s="14"/>
      <c r="B70" s="15"/>
      <c r="C70" s="15"/>
      <c r="D70" s="16"/>
      <c r="E70" s="17"/>
    </row>
    <row r="71" spans="1:5" ht="20.100000000000001" customHeight="1">
      <c r="A71" s="14"/>
      <c r="B71" s="15"/>
      <c r="C71" s="15"/>
      <c r="D71" s="16"/>
      <c r="E71" s="17"/>
    </row>
    <row r="72" spans="1:5" ht="20.100000000000001" customHeight="1">
      <c r="A72" s="14"/>
      <c r="B72" s="15"/>
      <c r="C72" s="15"/>
      <c r="D72" s="16"/>
      <c r="E72" s="17"/>
    </row>
    <row r="73" spans="1:5" ht="20.100000000000001" customHeight="1">
      <c r="A73" s="14"/>
      <c r="B73" s="15"/>
      <c r="C73" s="15"/>
      <c r="D73" s="16"/>
      <c r="E73" s="17"/>
    </row>
    <row r="74" spans="1:5" ht="20.100000000000001" customHeight="1">
      <c r="A74" s="14"/>
      <c r="B74" s="15"/>
      <c r="C74" s="15"/>
      <c r="D74" s="16"/>
      <c r="E74" s="17"/>
    </row>
    <row r="75" spans="1:5" ht="20.100000000000001" customHeight="1">
      <c r="A75" s="14"/>
      <c r="B75" s="15"/>
      <c r="C75" s="15"/>
      <c r="D75" s="16"/>
      <c r="E75" s="17"/>
    </row>
    <row r="76" spans="1:5" ht="20.100000000000001" customHeight="1">
      <c r="A76" s="14"/>
      <c r="B76" s="15"/>
      <c r="C76" s="15"/>
      <c r="D76" s="16"/>
      <c r="E76" s="17"/>
    </row>
    <row r="77" spans="1:5" ht="20.100000000000001" customHeight="1">
      <c r="A77" s="14"/>
      <c r="B77" s="15"/>
      <c r="C77" s="15"/>
      <c r="D77" s="16"/>
      <c r="E77" s="17"/>
    </row>
    <row r="78" spans="1:5" ht="20.100000000000001" customHeight="1">
      <c r="A78" s="14"/>
      <c r="B78" s="15"/>
      <c r="C78" s="15"/>
      <c r="D78" s="16"/>
      <c r="E78" s="17"/>
    </row>
    <row r="79" spans="1:5" ht="20.100000000000001" customHeight="1">
      <c r="A79" s="14"/>
      <c r="B79" s="15"/>
      <c r="C79" s="15"/>
      <c r="D79" s="16"/>
      <c r="E79" s="17"/>
    </row>
    <row r="80" spans="1:5" ht="20.100000000000001" customHeight="1">
      <c r="A80" s="14"/>
      <c r="B80" s="15"/>
      <c r="C80" s="15"/>
      <c r="D80" s="16"/>
      <c r="E80" s="17"/>
    </row>
    <row r="81" spans="1:5" ht="20.100000000000001" customHeight="1">
      <c r="A81" s="14"/>
      <c r="B81" s="15"/>
      <c r="C81" s="15"/>
      <c r="D81" s="16"/>
      <c r="E81" s="17"/>
    </row>
    <row r="82" spans="1:5" ht="20.100000000000001" customHeight="1">
      <c r="A82" s="14"/>
      <c r="B82" s="15"/>
      <c r="C82" s="15"/>
      <c r="D82" s="16"/>
      <c r="E82" s="17"/>
    </row>
    <row r="83" spans="1:5" ht="20.100000000000001" customHeight="1">
      <c r="A83" s="14"/>
      <c r="B83" s="15"/>
      <c r="C83" s="15"/>
      <c r="D83" s="16"/>
      <c r="E83" s="17"/>
    </row>
    <row r="84" spans="1:5" ht="20.100000000000001" customHeight="1">
      <c r="A84" s="14"/>
      <c r="B84" s="15"/>
      <c r="C84" s="15"/>
      <c r="D84" s="16"/>
      <c r="E84" s="17"/>
    </row>
    <row r="85" spans="1:5" ht="20.100000000000001" customHeight="1">
      <c r="A85" s="14"/>
      <c r="B85" s="15"/>
      <c r="C85" s="15"/>
      <c r="D85" s="16"/>
      <c r="E85" s="17"/>
    </row>
    <row r="86" spans="1:5" ht="20.100000000000001" customHeight="1">
      <c r="A86" s="14"/>
      <c r="B86" s="15"/>
      <c r="C86" s="15"/>
      <c r="D86" s="16"/>
      <c r="E86" s="17"/>
    </row>
    <row r="87" spans="1:5" ht="20.100000000000001" customHeight="1">
      <c r="A87" s="14"/>
      <c r="B87" s="15"/>
      <c r="C87" s="15"/>
      <c r="D87" s="16"/>
      <c r="E87" s="17"/>
    </row>
    <row r="88" spans="1:5" ht="20.100000000000001" customHeight="1">
      <c r="A88" s="14"/>
      <c r="B88" s="15"/>
      <c r="C88" s="15"/>
      <c r="D88" s="16"/>
      <c r="E88" s="17"/>
    </row>
    <row r="91" spans="1:5" ht="20.100000000000001" customHeight="1">
      <c r="A91" s="11" t="s">
        <v>195</v>
      </c>
      <c r="B91" s="115" t="s">
        <v>472</v>
      </c>
      <c r="C91" s="119" t="s">
        <v>195</v>
      </c>
      <c r="D91" s="120" t="s">
        <v>100</v>
      </c>
      <c r="E91" s="119"/>
    </row>
    <row r="92" spans="1:5" ht="20.100000000000001" customHeight="1">
      <c r="A92" s="11"/>
      <c r="B92" s="122" t="s">
        <v>473</v>
      </c>
      <c r="C92" s="121"/>
      <c r="D92" s="120" t="s">
        <v>222</v>
      </c>
      <c r="E92" s="119" t="s">
        <v>201</v>
      </c>
    </row>
    <row r="93" spans="1:5" ht="20.100000000000001" customHeight="1">
      <c r="A93" s="38">
        <v>2016</v>
      </c>
      <c r="B93" s="36">
        <v>12965</v>
      </c>
      <c r="D93" s="16">
        <v>7119</v>
      </c>
      <c r="E93" s="35">
        <v>20084</v>
      </c>
    </row>
    <row r="94" spans="1:5" ht="20.100000000000001" customHeight="1">
      <c r="A94" s="38">
        <v>2017</v>
      </c>
      <c r="B94" s="36">
        <v>13213</v>
      </c>
      <c r="D94" s="16">
        <v>6985</v>
      </c>
      <c r="E94" s="35">
        <v>20198</v>
      </c>
    </row>
    <row r="95" spans="1:5" ht="20.100000000000001" customHeight="1">
      <c r="A95" s="38">
        <v>2018</v>
      </c>
      <c r="B95" s="36">
        <v>13279</v>
      </c>
      <c r="D95" s="16">
        <v>7157</v>
      </c>
      <c r="E95" s="35">
        <v>20436</v>
      </c>
    </row>
    <row r="96" spans="1:5" ht="20.100000000000001" customHeight="1">
      <c r="A96" s="38">
        <v>2019</v>
      </c>
      <c r="B96" s="36">
        <v>12791</v>
      </c>
      <c r="D96" s="16">
        <v>6658</v>
      </c>
      <c r="E96" s="35">
        <f>D96+B96</f>
        <v>19449</v>
      </c>
    </row>
    <row r="97" spans="1:17" ht="20.100000000000001" customHeight="1">
      <c r="A97" s="38">
        <v>2020</v>
      </c>
      <c r="B97" s="36">
        <f>B28</f>
        <v>10656</v>
      </c>
      <c r="C97" s="36"/>
      <c r="D97" s="36">
        <f t="shared" ref="D97" si="3">D28</f>
        <v>4999</v>
      </c>
      <c r="E97" s="35">
        <f>D97+B97</f>
        <v>15655</v>
      </c>
    </row>
    <row r="98" spans="1:17" ht="20.100000000000001" customHeight="1">
      <c r="A98" s="29"/>
    </row>
    <row r="99" spans="1:17" ht="20.100000000000001" customHeight="1">
      <c r="A99" s="29"/>
    </row>
    <row r="100" spans="1:17" ht="20.100000000000001" customHeight="1">
      <c r="A100" s="170"/>
      <c r="B100" s="33"/>
      <c r="C100" s="33"/>
      <c r="D100" s="33"/>
      <c r="E100" s="33"/>
    </row>
    <row r="101" spans="1:17" ht="20.100000000000001" customHeight="1">
      <c r="A101" s="380" t="s">
        <v>0</v>
      </c>
      <c r="B101" s="380"/>
      <c r="C101" s="380"/>
      <c r="D101" s="380"/>
      <c r="E101" s="380"/>
    </row>
    <row r="103" spans="1:17" ht="20.100000000000001" customHeight="1">
      <c r="A103" t="s">
        <v>1</v>
      </c>
      <c r="B103" s="126">
        <v>15</v>
      </c>
      <c r="D103" s="177" t="s">
        <v>357</v>
      </c>
      <c r="E103" s="126"/>
    </row>
    <row r="104" spans="1:17" ht="20.100000000000001" customHeight="1">
      <c r="A104" t="s">
        <v>2</v>
      </c>
      <c r="B104" s="126">
        <v>5</v>
      </c>
      <c r="D104" s="177" t="s">
        <v>358</v>
      </c>
      <c r="E104" s="126"/>
    </row>
    <row r="105" spans="1:17" ht="20.100000000000001" customHeight="1">
      <c r="A105" s="24" t="s">
        <v>25</v>
      </c>
      <c r="B105" s="231">
        <v>3</v>
      </c>
      <c r="D105" s="176" t="s">
        <v>356</v>
      </c>
      <c r="E105" s="126"/>
    </row>
    <row r="106" spans="1:17" ht="20.100000000000001" customHeight="1">
      <c r="A106" s="24" t="s">
        <v>38</v>
      </c>
      <c r="B106" s="300">
        <v>59</v>
      </c>
      <c r="D106" s="177" t="s">
        <v>359</v>
      </c>
      <c r="E106" s="126"/>
    </row>
    <row r="107" spans="1:17" ht="20.100000000000001" customHeight="1">
      <c r="A107" s="24" t="s">
        <v>327</v>
      </c>
      <c r="B107" s="300">
        <v>28</v>
      </c>
      <c r="D107" s="177" t="s">
        <v>360</v>
      </c>
      <c r="E107" s="126"/>
    </row>
    <row r="108" spans="1:17" ht="20.100000000000001" customHeight="1">
      <c r="A108" s="175" t="s">
        <v>355</v>
      </c>
      <c r="B108" s="300">
        <v>7</v>
      </c>
    </row>
    <row r="110" spans="1:17" ht="20.100000000000001" customHeight="1">
      <c r="A110" s="31"/>
      <c r="D110" s="106"/>
    </row>
    <row r="111" spans="1:17" ht="20.100000000000001" customHeight="1">
      <c r="J111" s="159"/>
      <c r="K111" s="159"/>
      <c r="L111" s="159"/>
      <c r="M111" s="159"/>
      <c r="N111" s="159"/>
      <c r="O111" s="159"/>
      <c r="P111" s="159"/>
      <c r="Q111" s="159"/>
    </row>
    <row r="112" spans="1:17" ht="20.100000000000001" customHeight="1">
      <c r="B112" s="31"/>
      <c r="C112" s="30"/>
      <c r="D112" s="30"/>
      <c r="E112" s="30"/>
      <c r="J112" s="160"/>
      <c r="K112" s="160"/>
      <c r="L112" s="160"/>
      <c r="M112" s="161"/>
      <c r="N112" s="162"/>
      <c r="O112" s="162"/>
      <c r="P112" s="162"/>
    </row>
    <row r="113" spans="2:17" ht="20.100000000000001" customHeight="1">
      <c r="J113" s="160"/>
      <c r="K113" s="160"/>
      <c r="L113" s="160"/>
      <c r="M113" s="161"/>
      <c r="N113" s="162"/>
      <c r="O113" s="162"/>
      <c r="P113" s="162"/>
    </row>
    <row r="114" spans="2:17" ht="20.100000000000001" customHeight="1">
      <c r="B114" s="33"/>
      <c r="C114" s="33"/>
      <c r="D114" s="33"/>
      <c r="E114" s="34"/>
      <c r="J114" s="160"/>
      <c r="K114" s="160"/>
      <c r="L114" s="160"/>
      <c r="M114" s="161"/>
      <c r="N114" s="162"/>
      <c r="O114" s="162"/>
      <c r="P114" s="162"/>
      <c r="Q114" s="163"/>
    </row>
    <row r="115" spans="2:17" ht="20.100000000000001" customHeight="1">
      <c r="B115" s="33"/>
      <c r="C115" s="33"/>
      <c r="D115" s="33"/>
      <c r="E115" s="34"/>
      <c r="J115" s="160"/>
      <c r="K115" s="160"/>
      <c r="L115" s="160"/>
      <c r="M115" s="161"/>
      <c r="N115" s="162"/>
      <c r="O115" s="162"/>
      <c r="P115" s="162"/>
      <c r="Q115" s="163"/>
    </row>
    <row r="116" spans="2:17" ht="20.100000000000001" customHeight="1">
      <c r="B116" s="33"/>
      <c r="C116" s="33"/>
      <c r="D116" s="33"/>
      <c r="E116" s="34"/>
      <c r="J116" s="160"/>
      <c r="K116" s="160"/>
      <c r="L116" s="160"/>
      <c r="M116" s="161"/>
      <c r="N116" s="162"/>
      <c r="O116" s="162"/>
      <c r="P116" s="162"/>
      <c r="Q116" s="163"/>
    </row>
    <row r="117" spans="2:17" ht="20.100000000000001" customHeight="1">
      <c r="B117" s="33"/>
      <c r="C117" s="33"/>
      <c r="D117" s="33"/>
      <c r="E117" s="34"/>
    </row>
    <row r="118" spans="2:17" ht="20.100000000000001" customHeight="1">
      <c r="B118" s="33"/>
      <c r="C118" s="33"/>
      <c r="D118" s="33"/>
      <c r="E118" s="34"/>
    </row>
    <row r="119" spans="2:17" ht="20.100000000000001" customHeight="1">
      <c r="B119" s="33"/>
      <c r="C119" s="33"/>
      <c r="D119" s="33"/>
      <c r="E119" s="34"/>
    </row>
    <row r="120" spans="2:17" ht="20.100000000000001" customHeight="1">
      <c r="B120" s="33"/>
      <c r="C120" s="33"/>
      <c r="D120" s="33"/>
      <c r="E120" s="34"/>
    </row>
    <row r="132" spans="1:4" ht="20.100000000000001" customHeight="1">
      <c r="A132" s="57"/>
      <c r="B132" s="48">
        <v>2018</v>
      </c>
      <c r="C132" s="48">
        <v>2019</v>
      </c>
      <c r="D132" s="48">
        <v>2020</v>
      </c>
    </row>
    <row r="133" spans="1:4" ht="20.100000000000001" customHeight="1">
      <c r="A133" s="180" t="s">
        <v>363</v>
      </c>
      <c r="B133" s="358">
        <v>77</v>
      </c>
      <c r="C133" s="358">
        <v>82</v>
      </c>
      <c r="D133" s="358">
        <v>81</v>
      </c>
    </row>
    <row r="134" spans="1:4" ht="20.100000000000001" customHeight="1">
      <c r="A134" s="180" t="s">
        <v>364</v>
      </c>
      <c r="B134" s="358">
        <v>17</v>
      </c>
      <c r="C134" s="358">
        <v>42</v>
      </c>
      <c r="D134" s="358">
        <v>25</v>
      </c>
    </row>
    <row r="135" spans="1:4" ht="20.100000000000001" customHeight="1">
      <c r="A135" s="180" t="s">
        <v>366</v>
      </c>
      <c r="B135" s="358">
        <v>13</v>
      </c>
      <c r="C135" s="358">
        <v>16</v>
      </c>
      <c r="D135" s="358">
        <v>12</v>
      </c>
    </row>
    <row r="136" spans="1:4" ht="20.100000000000001" customHeight="1">
      <c r="A136" s="180" t="s">
        <v>367</v>
      </c>
      <c r="B136" s="358">
        <v>43</v>
      </c>
      <c r="C136" s="358">
        <v>36</v>
      </c>
      <c r="D136" s="358">
        <v>16</v>
      </c>
    </row>
    <row r="137" spans="1:4" ht="20.100000000000001" customHeight="1">
      <c r="A137" s="180" t="s">
        <v>365</v>
      </c>
      <c r="B137" s="358">
        <v>72</v>
      </c>
      <c r="C137" s="358">
        <v>83</v>
      </c>
      <c r="D137" s="358">
        <v>81</v>
      </c>
    </row>
  </sheetData>
  <mergeCells count="3">
    <mergeCell ref="A2:E2"/>
    <mergeCell ref="A32:E32"/>
    <mergeCell ref="A55:E55"/>
  </mergeCells>
  <phoneticPr fontId="0" type="noConversion"/>
  <printOptions horizontalCentered="1" verticalCentered="1"/>
  <pageMargins left="0.62992125984251968" right="0.74803149606299213" top="0.39370078740157483" bottom="0.55118110236220474" header="0" footer="0"/>
  <pageSetup paperSize="9" scale="74" orientation="portrait" horizontalDpi="300" verticalDpi="300" r:id="rId1"/>
  <headerFooter alignWithMargins="0"/>
  <rowBreaks count="4" manualBreakCount="4">
    <brk id="3" max="4" man="1"/>
    <brk id="30" max="16383" man="1"/>
    <brk id="53" max="4" man="1"/>
    <brk id="99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2:F98"/>
  <sheetViews>
    <sheetView view="pageBreakPreview" zoomScale="80" zoomScaleNormal="100" zoomScaleSheetLayoutView="80" workbookViewId="0"/>
  </sheetViews>
  <sheetFormatPr baseColWidth="10" defaultRowHeight="20.100000000000001" customHeight="1"/>
  <cols>
    <col min="1" max="1" width="34.5703125" customWidth="1"/>
    <col min="2" max="2" width="22.42578125" customWidth="1"/>
    <col min="3" max="3" width="15.28515625" customWidth="1"/>
    <col min="4" max="4" width="20" customWidth="1"/>
    <col min="5" max="5" width="19.5703125" customWidth="1"/>
    <col min="9" max="9" width="22" customWidth="1"/>
  </cols>
  <sheetData>
    <row r="2" spans="1:5" ht="39.950000000000003" customHeight="1">
      <c r="A2" s="436" t="s">
        <v>239</v>
      </c>
      <c r="B2" s="436"/>
      <c r="C2" s="436"/>
      <c r="D2" s="436"/>
      <c r="E2" s="436"/>
    </row>
    <row r="4" spans="1:5" ht="20.100000000000001" customHeight="1">
      <c r="A4" s="8" t="s">
        <v>195</v>
      </c>
      <c r="B4" s="442" t="s">
        <v>195</v>
      </c>
      <c r="C4" s="442"/>
      <c r="D4" s="442"/>
      <c r="E4" s="442"/>
    </row>
    <row r="5" spans="1:5" ht="20.100000000000001" customHeight="1">
      <c r="A5" s="18"/>
      <c r="B5" s="19"/>
      <c r="C5" s="19"/>
      <c r="D5" s="20"/>
      <c r="E5" s="21"/>
    </row>
    <row r="6" spans="1:5" ht="20.100000000000001" customHeight="1">
      <c r="A6" s="441" t="s">
        <v>467</v>
      </c>
      <c r="B6" s="441"/>
      <c r="C6" s="441"/>
      <c r="D6" s="441"/>
      <c r="E6" s="441"/>
    </row>
    <row r="7" spans="1:5" ht="20.100000000000001" customHeight="1">
      <c r="A7" s="11" t="s">
        <v>195</v>
      </c>
      <c r="B7" s="12"/>
      <c r="C7" s="12" t="s">
        <v>195</v>
      </c>
      <c r="D7" s="12" t="s">
        <v>195</v>
      </c>
      <c r="E7" s="12" t="s">
        <v>195</v>
      </c>
    </row>
    <row r="8" spans="1:5" ht="20.100000000000001" customHeight="1">
      <c r="A8" s="140"/>
      <c r="B8" s="148" t="s">
        <v>240</v>
      </c>
      <c r="C8" s="148"/>
      <c r="D8" s="148" t="s">
        <v>42</v>
      </c>
      <c r="E8" s="13"/>
    </row>
    <row r="9" spans="1:5" ht="20.100000000000001" customHeight="1">
      <c r="A9" s="142"/>
      <c r="B9" s="143"/>
      <c r="C9" s="144"/>
      <c r="D9" s="145"/>
      <c r="E9" s="35"/>
    </row>
    <row r="10" spans="1:5" ht="20.100000000000001" customHeight="1">
      <c r="A10" s="146">
        <v>2017</v>
      </c>
      <c r="B10" s="143">
        <v>2059</v>
      </c>
      <c r="C10" s="144"/>
      <c r="D10" s="145">
        <v>15.4</v>
      </c>
      <c r="E10" s="35"/>
    </row>
    <row r="11" spans="1:5" ht="20.100000000000001" customHeight="1">
      <c r="A11" s="146">
        <v>2018</v>
      </c>
      <c r="B11" s="143">
        <v>2028</v>
      </c>
      <c r="C11" s="144"/>
      <c r="D11" s="145">
        <v>16</v>
      </c>
      <c r="E11" s="35"/>
    </row>
    <row r="12" spans="1:5" ht="20.100000000000001" customHeight="1">
      <c r="A12" s="146">
        <v>2019</v>
      </c>
      <c r="B12" s="143">
        <v>1894</v>
      </c>
      <c r="C12" s="144"/>
      <c r="D12" s="145">
        <v>13.9</v>
      </c>
      <c r="E12" s="35"/>
    </row>
    <row r="13" spans="1:5" ht="20.100000000000001" customHeight="1">
      <c r="A13" s="146">
        <v>2020</v>
      </c>
      <c r="B13" s="143">
        <v>1886</v>
      </c>
      <c r="C13" s="144"/>
      <c r="D13" s="145">
        <v>16</v>
      </c>
      <c r="E13" s="35"/>
    </row>
    <row r="14" spans="1:5" ht="20.100000000000001" customHeight="1">
      <c r="A14" s="14"/>
      <c r="B14" s="15"/>
      <c r="C14" s="15"/>
      <c r="D14" s="16"/>
      <c r="E14" s="17"/>
    </row>
    <row r="15" spans="1:5" ht="20.100000000000001" customHeight="1">
      <c r="A15" s="14"/>
      <c r="B15" s="15"/>
      <c r="C15" s="15"/>
      <c r="D15" s="16"/>
      <c r="E15" s="17"/>
    </row>
    <row r="16" spans="1:5" ht="20.100000000000001" customHeight="1">
      <c r="A16" s="14"/>
      <c r="B16" s="15"/>
      <c r="C16" s="15"/>
      <c r="D16" s="16"/>
      <c r="E16" s="17"/>
    </row>
    <row r="17" spans="1:5" ht="20.100000000000001" customHeight="1">
      <c r="A17" s="25"/>
      <c r="B17" s="26"/>
      <c r="C17" s="26"/>
      <c r="D17" s="26"/>
      <c r="E17" s="27"/>
    </row>
    <row r="18" spans="1:5" ht="20.100000000000001" customHeight="1">
      <c r="A18" s="25"/>
      <c r="B18" s="26"/>
      <c r="C18" s="26"/>
      <c r="D18" s="26"/>
      <c r="E18" s="27"/>
    </row>
    <row r="19" spans="1:5" ht="20.100000000000001" customHeight="1">
      <c r="A19" s="25"/>
      <c r="B19" s="26"/>
      <c r="C19" s="26"/>
      <c r="D19" s="26"/>
      <c r="E19" s="27"/>
    </row>
    <row r="20" spans="1:5" ht="20.100000000000001" customHeight="1">
      <c r="A20" s="25"/>
      <c r="B20" s="26"/>
      <c r="C20" s="26"/>
      <c r="D20" s="26"/>
      <c r="E20" s="27"/>
    </row>
    <row r="21" spans="1:5" ht="20.100000000000001" customHeight="1">
      <c r="A21" s="25"/>
      <c r="B21" s="26"/>
      <c r="C21" s="26"/>
      <c r="D21" s="26"/>
      <c r="E21" s="27"/>
    </row>
    <row r="22" spans="1:5" ht="20.100000000000001" customHeight="1">
      <c r="A22" s="25"/>
      <c r="B22" s="26"/>
      <c r="C22" s="26"/>
      <c r="D22" s="26"/>
      <c r="E22" s="27"/>
    </row>
    <row r="23" spans="1:5" ht="20.100000000000001" customHeight="1">
      <c r="A23" s="25"/>
      <c r="B23" s="26"/>
      <c r="C23" s="26"/>
      <c r="D23" s="26"/>
      <c r="E23" s="27"/>
    </row>
    <row r="24" spans="1:5" ht="20.100000000000001" customHeight="1">
      <c r="A24" s="25"/>
      <c r="B24" s="26"/>
      <c r="C24" s="26"/>
      <c r="D24" s="26"/>
      <c r="E24" s="27"/>
    </row>
    <row r="25" spans="1:5" ht="20.100000000000001" customHeight="1">
      <c r="A25" s="25"/>
      <c r="B25" s="26"/>
      <c r="C25" s="26"/>
      <c r="D25" s="26"/>
      <c r="E25" s="27"/>
    </row>
    <row r="26" spans="1:5" ht="20.100000000000001" customHeight="1">
      <c r="A26" s="25"/>
      <c r="B26" s="26"/>
      <c r="C26" s="26"/>
      <c r="D26" s="26"/>
      <c r="E26" s="27"/>
    </row>
    <row r="27" spans="1:5" ht="20.100000000000001" customHeight="1">
      <c r="A27" s="25"/>
      <c r="B27" s="26"/>
      <c r="C27" s="26"/>
      <c r="D27" s="26"/>
      <c r="E27" s="27"/>
    </row>
    <row r="28" spans="1:5" ht="20.100000000000001" customHeight="1">
      <c r="A28" s="25"/>
      <c r="B28" s="26"/>
      <c r="C28" s="26"/>
      <c r="D28" s="26"/>
      <c r="E28" s="27"/>
    </row>
    <row r="29" spans="1:5" ht="20.100000000000001" customHeight="1">
      <c r="A29" s="25"/>
      <c r="B29" s="26"/>
      <c r="C29" s="26"/>
      <c r="D29" s="26"/>
      <c r="E29" s="27"/>
    </row>
    <row r="30" spans="1:5" ht="20.100000000000001" customHeight="1">
      <c r="A30" s="25"/>
      <c r="B30" s="26"/>
      <c r="C30" s="26"/>
      <c r="D30" s="26"/>
      <c r="E30" s="27"/>
    </row>
    <row r="31" spans="1:5" ht="20.100000000000001" customHeight="1">
      <c r="A31" s="25"/>
      <c r="B31" s="26"/>
      <c r="C31" s="26"/>
      <c r="D31" s="26"/>
      <c r="E31" s="27"/>
    </row>
    <row r="32" spans="1:5" ht="20.100000000000001" customHeight="1">
      <c r="A32" s="25"/>
      <c r="B32" s="26"/>
      <c r="C32" s="26"/>
      <c r="D32" s="26"/>
      <c r="E32" s="27"/>
    </row>
    <row r="33" spans="1:5" ht="20.100000000000001" customHeight="1">
      <c r="A33" s="25"/>
      <c r="B33" s="26"/>
      <c r="C33" s="26"/>
      <c r="D33" s="26"/>
      <c r="E33" s="27"/>
    </row>
    <row r="34" spans="1:5" ht="20.100000000000001" customHeight="1">
      <c r="A34" s="25"/>
      <c r="B34" s="26"/>
      <c r="C34" s="26"/>
      <c r="D34" s="26"/>
      <c r="E34" s="27"/>
    </row>
    <row r="35" spans="1:5" ht="20.100000000000001" customHeight="1">
      <c r="A35" s="25"/>
      <c r="B35" s="26"/>
      <c r="C35" s="26"/>
      <c r="D35" s="26"/>
      <c r="E35" s="27"/>
    </row>
    <row r="36" spans="1:5" ht="20.100000000000001" customHeight="1">
      <c r="A36" s="25"/>
      <c r="B36" s="26"/>
      <c r="C36" s="26"/>
      <c r="D36" s="26"/>
      <c r="E36" s="27"/>
    </row>
    <row r="37" spans="1:5" ht="20.100000000000001" customHeight="1">
      <c r="A37" s="25"/>
      <c r="B37" s="26"/>
      <c r="C37" s="26"/>
      <c r="D37" s="26"/>
      <c r="E37" s="27"/>
    </row>
    <row r="38" spans="1:5" ht="20.100000000000001" customHeight="1">
      <c r="A38" s="25"/>
      <c r="B38" s="26"/>
      <c r="C38" s="26"/>
      <c r="D38" s="26"/>
      <c r="E38" s="27"/>
    </row>
    <row r="39" spans="1:5" ht="20.100000000000001" customHeight="1">
      <c r="A39" s="25"/>
      <c r="B39" s="26"/>
      <c r="C39" s="26"/>
      <c r="D39" s="26"/>
      <c r="E39" s="27"/>
    </row>
    <row r="40" spans="1:5" ht="20.100000000000001" customHeight="1">
      <c r="A40" s="25"/>
      <c r="B40" s="26"/>
      <c r="C40" s="26"/>
      <c r="D40" s="26"/>
      <c r="E40" s="27"/>
    </row>
    <row r="41" spans="1:5" ht="20.100000000000001" customHeight="1">
      <c r="A41" s="25"/>
      <c r="B41" s="26"/>
      <c r="C41" s="26"/>
      <c r="D41" s="26"/>
      <c r="E41" s="27"/>
    </row>
    <row r="42" spans="1:5" ht="20.100000000000001" customHeight="1">
      <c r="A42" s="25"/>
      <c r="B42" s="26"/>
      <c r="C42" s="26"/>
      <c r="D42" s="26"/>
      <c r="E42" s="27"/>
    </row>
    <row r="43" spans="1:5" ht="20.100000000000001" customHeight="1">
      <c r="A43" s="25"/>
      <c r="B43" s="26"/>
      <c r="C43" s="26"/>
      <c r="D43" s="26"/>
      <c r="E43" s="27"/>
    </row>
    <row r="44" spans="1:5" ht="20.100000000000001" customHeight="1">
      <c r="A44" s="25"/>
      <c r="B44" s="26"/>
      <c r="C44" s="26"/>
      <c r="D44" s="26"/>
      <c r="E44" s="27"/>
    </row>
    <row r="45" spans="1:5" ht="20.100000000000001" customHeight="1">
      <c r="A45" s="25"/>
      <c r="B45" s="26"/>
      <c r="C45" s="26"/>
      <c r="D45" s="26"/>
      <c r="E45" s="27"/>
    </row>
    <row r="46" spans="1:5" ht="20.100000000000001" customHeight="1">
      <c r="A46" s="25"/>
      <c r="B46" s="26"/>
      <c r="C46" s="26"/>
      <c r="D46" s="26"/>
      <c r="E46" s="27"/>
    </row>
    <row r="47" spans="1:5" ht="20.100000000000001" customHeight="1">
      <c r="A47" s="25"/>
      <c r="B47" s="26"/>
      <c r="C47" s="26"/>
      <c r="D47" s="26"/>
      <c r="E47" s="27"/>
    </row>
    <row r="48" spans="1:5" ht="20.100000000000001" customHeight="1">
      <c r="A48" s="25"/>
      <c r="B48" s="26"/>
      <c r="C48" s="26"/>
      <c r="D48" s="26"/>
      <c r="E48" s="27"/>
    </row>
    <row r="49" spans="1:5" ht="20.100000000000001" customHeight="1">
      <c r="A49" s="25"/>
      <c r="B49" s="26"/>
      <c r="C49" s="26"/>
      <c r="D49" s="26"/>
      <c r="E49" s="27"/>
    </row>
    <row r="50" spans="1:5" ht="20.100000000000001" customHeight="1">
      <c r="A50" s="25"/>
      <c r="B50" s="26"/>
      <c r="C50" s="26"/>
      <c r="D50" s="26"/>
      <c r="E50" s="27"/>
    </row>
    <row r="51" spans="1:5" ht="20.100000000000001" customHeight="1">
      <c r="A51" s="25"/>
      <c r="B51" s="26"/>
      <c r="C51" s="26"/>
      <c r="D51" s="26"/>
      <c r="E51" s="27"/>
    </row>
    <row r="52" spans="1:5" ht="20.100000000000001" customHeight="1">
      <c r="A52" s="25"/>
      <c r="B52" s="26"/>
      <c r="C52" s="26"/>
      <c r="D52" s="26"/>
      <c r="E52" s="27"/>
    </row>
    <row r="53" spans="1:5" ht="20.100000000000001" customHeight="1">
      <c r="A53" s="25"/>
      <c r="B53" s="26"/>
      <c r="C53" s="26"/>
      <c r="D53" s="26"/>
      <c r="E53" s="27"/>
    </row>
    <row r="54" spans="1:5" ht="20.100000000000001" customHeight="1">
      <c r="A54" s="25"/>
      <c r="B54" s="26"/>
      <c r="C54" s="26"/>
      <c r="D54" s="26"/>
      <c r="E54" s="27"/>
    </row>
    <row r="55" spans="1:5" ht="20.100000000000001" customHeight="1">
      <c r="A55" s="25"/>
      <c r="B55" s="26"/>
      <c r="C55" s="26"/>
      <c r="D55" s="26"/>
      <c r="E55" s="27"/>
    </row>
    <row r="56" spans="1:5" ht="20.100000000000001" customHeight="1">
      <c r="A56" s="25"/>
      <c r="B56" s="26"/>
      <c r="C56" s="26"/>
      <c r="D56" s="26"/>
      <c r="E56" s="27"/>
    </row>
    <row r="57" spans="1:5" ht="20.100000000000001" customHeight="1">
      <c r="A57" s="25"/>
      <c r="B57" s="26"/>
      <c r="C57" s="26"/>
      <c r="D57" s="26"/>
      <c r="E57" s="27"/>
    </row>
    <row r="58" spans="1:5" ht="20.100000000000001" customHeight="1">
      <c r="A58" s="11" t="s">
        <v>195</v>
      </c>
      <c r="B58" s="12" t="s">
        <v>241</v>
      </c>
      <c r="C58" s="12" t="s">
        <v>195</v>
      </c>
      <c r="D58" s="12" t="s">
        <v>195</v>
      </c>
      <c r="E58" s="37" t="s">
        <v>195</v>
      </c>
    </row>
    <row r="59" spans="1:5" ht="20.100000000000001" customHeight="1">
      <c r="A59" s="11"/>
      <c r="B59" s="12"/>
      <c r="C59" s="12"/>
      <c r="D59" s="12"/>
      <c r="E59" s="37"/>
    </row>
    <row r="60" spans="1:5" ht="20.100000000000001" customHeight="1">
      <c r="A60" s="11"/>
      <c r="B60" s="12"/>
      <c r="C60" s="12"/>
      <c r="D60" s="12"/>
      <c r="E60" s="37"/>
    </row>
    <row r="61" spans="1:5" ht="20.100000000000001" customHeight="1">
      <c r="A61" s="11"/>
      <c r="B61" s="12"/>
      <c r="C61" s="12"/>
      <c r="D61" s="12"/>
      <c r="E61" s="37"/>
    </row>
    <row r="62" spans="1:5" ht="20.100000000000001" customHeight="1">
      <c r="A62" s="11"/>
      <c r="B62" s="12"/>
      <c r="C62" s="12"/>
      <c r="D62" s="12"/>
      <c r="E62" s="37"/>
    </row>
    <row r="63" spans="1:5" ht="20.100000000000001" customHeight="1">
      <c r="A63" s="11"/>
      <c r="B63" s="12"/>
      <c r="C63" s="12"/>
      <c r="D63" s="12"/>
      <c r="E63" s="37"/>
    </row>
    <row r="64" spans="1:5" ht="20.100000000000001" customHeight="1">
      <c r="A64" s="11"/>
      <c r="B64" s="12"/>
      <c r="C64" s="12"/>
      <c r="D64" s="12"/>
      <c r="E64" s="37"/>
    </row>
    <row r="65" spans="1:6" ht="20.100000000000001" customHeight="1">
      <c r="A65" s="147"/>
      <c r="B65" s="148" t="s">
        <v>41</v>
      </c>
      <c r="C65" s="141"/>
      <c r="D65" s="149" t="s">
        <v>40</v>
      </c>
      <c r="E65" s="37"/>
    </row>
    <row r="66" spans="1:6" ht="20.100000000000001" customHeight="1">
      <c r="A66" s="142"/>
      <c r="B66" s="143"/>
      <c r="C66" s="144"/>
      <c r="D66" s="150"/>
      <c r="E66" s="35"/>
    </row>
    <row r="67" spans="1:6" ht="20.100000000000001" customHeight="1">
      <c r="A67" s="146">
        <v>2017</v>
      </c>
      <c r="B67" s="143">
        <v>1299</v>
      </c>
      <c r="C67" s="144"/>
      <c r="D67" s="145">
        <v>74.569999999999993</v>
      </c>
      <c r="E67" s="35"/>
    </row>
    <row r="68" spans="1:6" ht="20.100000000000001" customHeight="1">
      <c r="A68" s="146">
        <v>2018</v>
      </c>
      <c r="B68" s="143">
        <v>1274</v>
      </c>
      <c r="C68" s="144"/>
      <c r="D68" s="145">
        <v>74.81</v>
      </c>
      <c r="E68" s="35"/>
    </row>
    <row r="69" spans="1:6" ht="20.100000000000001" customHeight="1">
      <c r="A69" s="146">
        <v>2019</v>
      </c>
      <c r="B69" s="143">
        <v>1220</v>
      </c>
      <c r="C69" s="144"/>
      <c r="D69" s="145">
        <v>74.849999999999994</v>
      </c>
      <c r="E69" s="35"/>
    </row>
    <row r="70" spans="1:6" ht="20.100000000000001" customHeight="1">
      <c r="A70" s="146">
        <v>2020</v>
      </c>
      <c r="B70" s="143">
        <v>1082</v>
      </c>
      <c r="C70" s="144"/>
      <c r="D70" s="145">
        <v>68.31</v>
      </c>
      <c r="E70" s="35"/>
    </row>
    <row r="71" spans="1:6" ht="20.100000000000001" customHeight="1">
      <c r="A71" s="45"/>
      <c r="B71" s="36"/>
      <c r="C71" s="15"/>
      <c r="D71" s="44"/>
      <c r="E71" s="35"/>
    </row>
    <row r="72" spans="1:6" ht="20.100000000000001" customHeight="1">
      <c r="A72" s="45"/>
      <c r="B72" s="36"/>
      <c r="C72" s="15"/>
      <c r="D72" s="44"/>
      <c r="F72" s="35"/>
    </row>
    <row r="73" spans="1:6" ht="20.100000000000001" customHeight="1">
      <c r="B73" s="31"/>
      <c r="C73" s="30"/>
      <c r="D73" s="30"/>
      <c r="F73" s="35"/>
    </row>
    <row r="74" spans="1:6" ht="20.100000000000001" customHeight="1">
      <c r="F74" s="35"/>
    </row>
    <row r="75" spans="1:6" ht="20.100000000000001" customHeight="1">
      <c r="F75" s="35"/>
    </row>
    <row r="76" spans="1:6" ht="20.100000000000001" customHeight="1">
      <c r="A76" s="29"/>
      <c r="F76" s="35"/>
    </row>
    <row r="77" spans="1:6" ht="20.100000000000001" customHeight="1">
      <c r="A77" s="29"/>
      <c r="F77" s="35"/>
    </row>
    <row r="78" spans="1:6" ht="20.100000000000001" customHeight="1">
      <c r="B78" s="33"/>
      <c r="C78" s="33"/>
      <c r="D78" s="33"/>
      <c r="F78" s="35"/>
    </row>
    <row r="79" spans="1:6" ht="20.100000000000001" customHeight="1">
      <c r="B79" s="33"/>
      <c r="C79" s="33"/>
      <c r="D79" s="33"/>
      <c r="F79" s="35"/>
    </row>
    <row r="80" spans="1:6" ht="20.100000000000001" customHeight="1">
      <c r="B80" s="33"/>
      <c r="C80" s="33"/>
      <c r="D80" s="33"/>
      <c r="F80" s="35"/>
    </row>
    <row r="81" spans="1:6" ht="20.100000000000001" customHeight="1">
      <c r="B81" s="33"/>
      <c r="C81" s="33"/>
      <c r="D81" s="33"/>
      <c r="F81" s="35"/>
    </row>
    <row r="82" spans="1:6" ht="20.100000000000001" customHeight="1">
      <c r="B82" s="33"/>
      <c r="C82" s="33"/>
      <c r="D82" s="33"/>
      <c r="F82" s="35"/>
    </row>
    <row r="83" spans="1:6" ht="20.100000000000001" customHeight="1">
      <c r="B83" s="33"/>
      <c r="C83" s="33"/>
      <c r="D83" s="33"/>
      <c r="E83" s="34"/>
    </row>
    <row r="84" spans="1:6" ht="20.100000000000001" customHeight="1">
      <c r="B84" s="33"/>
      <c r="C84" s="33"/>
      <c r="D84" s="33"/>
      <c r="E84" s="34"/>
    </row>
    <row r="88" spans="1:6" ht="20.100000000000001" customHeight="1">
      <c r="A88" s="31"/>
    </row>
    <row r="90" spans="1:6" ht="20.100000000000001" customHeight="1">
      <c r="B90" s="31"/>
      <c r="C90" s="30"/>
      <c r="D90" s="30"/>
      <c r="E90" s="30"/>
    </row>
    <row r="92" spans="1:6" ht="20.100000000000001" customHeight="1">
      <c r="B92" s="33"/>
      <c r="C92" s="33"/>
      <c r="D92" s="33"/>
      <c r="E92" s="34"/>
    </row>
    <row r="93" spans="1:6" ht="20.100000000000001" customHeight="1">
      <c r="B93" s="33"/>
      <c r="C93" s="33"/>
      <c r="D93" s="33"/>
      <c r="E93" s="34"/>
    </row>
    <row r="94" spans="1:6" ht="20.100000000000001" customHeight="1">
      <c r="B94" s="33"/>
      <c r="C94" s="33"/>
      <c r="D94" s="33"/>
      <c r="E94" s="34"/>
    </row>
    <row r="95" spans="1:6" ht="20.100000000000001" customHeight="1">
      <c r="B95" s="33"/>
      <c r="C95" s="33"/>
      <c r="D95" s="33"/>
      <c r="E95" s="34"/>
    </row>
    <row r="96" spans="1:6" ht="20.100000000000001" customHeight="1">
      <c r="B96" s="33"/>
      <c r="C96" s="33"/>
      <c r="D96" s="33"/>
      <c r="E96" s="34"/>
    </row>
    <row r="97" spans="2:5" ht="20.100000000000001" customHeight="1">
      <c r="B97" s="33"/>
      <c r="C97" s="33"/>
      <c r="D97" s="33"/>
      <c r="E97" s="34"/>
    </row>
    <row r="98" spans="2:5" ht="20.100000000000001" customHeight="1">
      <c r="B98" s="33"/>
      <c r="C98" s="33"/>
      <c r="D98" s="33"/>
      <c r="E98" s="34"/>
    </row>
  </sheetData>
  <mergeCells count="3">
    <mergeCell ref="A6:E6"/>
    <mergeCell ref="A2:E2"/>
    <mergeCell ref="B4:E4"/>
  </mergeCells>
  <phoneticPr fontId="0" type="noConversion"/>
  <printOptions horizontalCentered="1" verticalCentered="1"/>
  <pageMargins left="0.39370078740157483" right="0.74803149606299213" top="0.55118110236220474" bottom="0.98425196850393704" header="0" footer="0"/>
  <pageSetup paperSize="9" scale="66" orientation="portrait" r:id="rId1"/>
  <headerFooter alignWithMargins="0"/>
  <rowBreaks count="2" manualBreakCount="2">
    <brk id="3" max="16383" man="1"/>
    <brk id="5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2:S150"/>
  <sheetViews>
    <sheetView view="pageBreakPreview" zoomScale="80" zoomScaleNormal="100" zoomScaleSheetLayoutView="80" workbookViewId="0"/>
  </sheetViews>
  <sheetFormatPr baseColWidth="10" defaultRowHeight="12.75"/>
  <cols>
    <col min="1" max="1" width="33.5703125" customWidth="1"/>
    <col min="2" max="2" width="17.7109375" customWidth="1"/>
    <col min="3" max="3" width="12.7109375" customWidth="1"/>
    <col min="4" max="4" width="22.140625" customWidth="1"/>
    <col min="5" max="5" width="21" customWidth="1"/>
    <col min="6" max="6" width="16.140625" customWidth="1"/>
    <col min="7" max="8" width="10.7109375" hidden="1" customWidth="1"/>
    <col min="9" max="9" width="10.7109375" customWidth="1"/>
  </cols>
  <sheetData>
    <row r="2" spans="1:10" ht="39.950000000000003" customHeight="1">
      <c r="A2" s="436" t="s">
        <v>242</v>
      </c>
      <c r="B2" s="436"/>
      <c r="C2" s="436"/>
      <c r="D2" s="436"/>
      <c r="E2" s="436"/>
      <c r="F2" s="436"/>
    </row>
    <row r="3" spans="1:10" ht="18" customHeight="1">
      <c r="A3" s="8"/>
      <c r="B3" s="89"/>
      <c r="C3" s="89"/>
      <c r="D3" s="89"/>
      <c r="E3" s="89"/>
    </row>
    <row r="4" spans="1:10" ht="18" customHeight="1">
      <c r="A4" s="8"/>
      <c r="B4" s="89"/>
      <c r="C4" s="89"/>
      <c r="D4" s="89"/>
      <c r="E4" s="89"/>
    </row>
    <row r="5" spans="1:10" ht="20.100000000000001" customHeight="1">
      <c r="A5" s="440" t="s">
        <v>466</v>
      </c>
      <c r="B5" s="440"/>
      <c r="C5" s="440"/>
      <c r="D5" s="440"/>
      <c r="E5" s="440"/>
    </row>
    <row r="6" spans="1:10" ht="20.100000000000001" customHeight="1">
      <c r="A6" s="9"/>
      <c r="B6" s="10"/>
      <c r="C6" s="10"/>
      <c r="D6" s="10"/>
      <c r="E6" s="10"/>
    </row>
    <row r="7" spans="1:10" ht="20.100000000000001" customHeight="1">
      <c r="A7" s="9"/>
      <c r="B7" s="10"/>
      <c r="C7" s="10"/>
      <c r="D7" s="119" t="s">
        <v>85</v>
      </c>
      <c r="E7" s="10"/>
    </row>
    <row r="8" spans="1:10" ht="19.5">
      <c r="A8" s="11" t="s">
        <v>195</v>
      </c>
      <c r="B8" s="120" t="s">
        <v>194</v>
      </c>
      <c r="C8" s="119" t="s">
        <v>195</v>
      </c>
      <c r="D8" s="120" t="s">
        <v>86</v>
      </c>
      <c r="E8" s="119"/>
    </row>
    <row r="9" spans="1:10" ht="19.5">
      <c r="A9" s="11"/>
      <c r="B9" s="38" t="s">
        <v>195</v>
      </c>
      <c r="C9" s="10"/>
      <c r="D9" s="38" t="s">
        <v>195</v>
      </c>
      <c r="E9" s="13"/>
    </row>
    <row r="10" spans="1:10" ht="24.95" customHeight="1">
      <c r="A10" s="97" t="s">
        <v>227</v>
      </c>
      <c r="B10" s="402">
        <v>14034</v>
      </c>
      <c r="C10" s="358"/>
      <c r="D10" s="403">
        <v>18.376799201938152</v>
      </c>
      <c r="E10" s="35"/>
      <c r="I10" s="123"/>
      <c r="J10" s="3"/>
    </row>
    <row r="11" spans="1:10" ht="24.95" customHeight="1">
      <c r="A11" s="97" t="s">
        <v>228</v>
      </c>
      <c r="B11" s="401">
        <v>12071</v>
      </c>
      <c r="C11" s="358"/>
      <c r="D11" s="403">
        <v>17.065694640046392</v>
      </c>
      <c r="E11" s="35"/>
      <c r="I11" s="123"/>
      <c r="J11" s="3"/>
    </row>
    <row r="12" spans="1:10" ht="24.95" customHeight="1">
      <c r="A12" s="97" t="s">
        <v>229</v>
      </c>
      <c r="B12" s="401">
        <v>7082</v>
      </c>
      <c r="C12" s="358"/>
      <c r="D12" s="403">
        <v>23.820954532617904</v>
      </c>
      <c r="E12" s="35"/>
      <c r="I12" s="123"/>
      <c r="J12" s="3"/>
    </row>
    <row r="13" spans="1:10" ht="24.95" customHeight="1">
      <c r="A13" s="97" t="s">
        <v>230</v>
      </c>
      <c r="B13" s="401">
        <v>5415</v>
      </c>
      <c r="C13" s="358"/>
      <c r="D13" s="403">
        <v>29.252077562326871</v>
      </c>
      <c r="E13" s="35"/>
      <c r="I13" s="123"/>
      <c r="J13" s="3"/>
    </row>
    <row r="14" spans="1:10" ht="24.95" customHeight="1">
      <c r="A14" s="97" t="s">
        <v>231</v>
      </c>
      <c r="B14" s="401">
        <v>7732</v>
      </c>
      <c r="C14" s="358"/>
      <c r="D14" s="403">
        <v>21.94774961200207</v>
      </c>
      <c r="E14" s="35"/>
      <c r="I14" s="123"/>
      <c r="J14" s="3"/>
    </row>
    <row r="15" spans="1:10" ht="24.95" customHeight="1">
      <c r="A15" s="97" t="s">
        <v>232</v>
      </c>
      <c r="B15" s="401">
        <v>9084</v>
      </c>
      <c r="C15" s="358"/>
      <c r="D15" s="403">
        <v>19.715984147952444</v>
      </c>
      <c r="E15" s="35"/>
      <c r="I15" s="123"/>
      <c r="J15" s="3"/>
    </row>
    <row r="16" spans="1:10" ht="24.95" customHeight="1">
      <c r="A16" s="97" t="s">
        <v>233</v>
      </c>
      <c r="B16" s="401">
        <v>9785</v>
      </c>
      <c r="C16" s="358"/>
      <c r="D16" s="403">
        <v>18.671435871231477</v>
      </c>
      <c r="E16" s="35"/>
      <c r="I16" s="123"/>
      <c r="J16" s="3"/>
    </row>
    <row r="17" spans="1:10" ht="24.95" customHeight="1">
      <c r="A17" s="97" t="s">
        <v>234</v>
      </c>
      <c r="B17" s="401">
        <v>9999</v>
      </c>
      <c r="C17" s="358"/>
      <c r="D17" s="403">
        <v>18.561856185618563</v>
      </c>
      <c r="E17" s="35"/>
      <c r="I17" s="123"/>
      <c r="J17" s="3"/>
    </row>
    <row r="18" spans="1:10" ht="24.95" customHeight="1">
      <c r="A18" s="97" t="s">
        <v>235</v>
      </c>
      <c r="B18" s="401">
        <v>9349</v>
      </c>
      <c r="C18" s="358"/>
      <c r="D18" s="403">
        <v>19.542197026419938</v>
      </c>
      <c r="E18" s="35"/>
      <c r="I18" s="123"/>
      <c r="J18" s="3"/>
    </row>
    <row r="19" spans="1:10" ht="24.95" customHeight="1">
      <c r="A19" s="97" t="s">
        <v>236</v>
      </c>
      <c r="B19" s="401">
        <v>9676</v>
      </c>
      <c r="C19" s="358"/>
      <c r="D19" s="403">
        <v>21.992558908639936</v>
      </c>
      <c r="E19" s="35"/>
      <c r="I19" s="123"/>
      <c r="J19" s="3"/>
    </row>
    <row r="20" spans="1:10" ht="24.95" customHeight="1">
      <c r="A20" s="97" t="s">
        <v>237</v>
      </c>
      <c r="B20" s="401">
        <v>7976</v>
      </c>
      <c r="C20" s="358"/>
      <c r="D20" s="403">
        <v>28.77382146439318</v>
      </c>
      <c r="E20" s="35"/>
      <c r="I20" s="123"/>
      <c r="J20" s="3"/>
    </row>
    <row r="21" spans="1:10" ht="24.95" customHeight="1">
      <c r="A21" s="97" t="s">
        <v>238</v>
      </c>
      <c r="B21" s="401">
        <v>8558</v>
      </c>
      <c r="C21" s="358"/>
      <c r="D21" s="403">
        <v>22.435148399158681</v>
      </c>
      <c r="E21" s="35"/>
      <c r="I21" s="123"/>
      <c r="J21" s="3"/>
    </row>
    <row r="22" spans="1:10" ht="24.95" customHeight="1">
      <c r="A22" s="14" t="s">
        <v>195</v>
      </c>
      <c r="B22" s="358"/>
      <c r="C22" s="358"/>
      <c r="D22" s="354"/>
      <c r="E22" s="35"/>
      <c r="I22" s="123"/>
      <c r="J22" s="3"/>
    </row>
    <row r="23" spans="1:10" ht="24.95" customHeight="1">
      <c r="A23" s="39" t="s">
        <v>88</v>
      </c>
      <c r="B23" s="404">
        <f>SUM(B10:B22)</f>
        <v>110761</v>
      </c>
      <c r="C23" s="404"/>
      <c r="D23" s="405">
        <v>21</v>
      </c>
      <c r="E23" s="35"/>
      <c r="I23" s="123"/>
      <c r="J23" s="3"/>
    </row>
    <row r="24" spans="1:10" ht="24.95" customHeight="1">
      <c r="A24" s="39"/>
      <c r="B24" s="43"/>
      <c r="C24" s="40"/>
      <c r="D24" s="136"/>
      <c r="E24" s="35"/>
      <c r="I24" s="123"/>
      <c r="J24" s="3"/>
    </row>
    <row r="25" spans="1:10" ht="24.95" customHeight="1">
      <c r="A25" s="39"/>
      <c r="B25" s="43"/>
      <c r="C25" s="40"/>
      <c r="D25" s="46"/>
      <c r="E25" s="35"/>
    </row>
    <row r="26" spans="1:10" ht="24.95" customHeight="1">
      <c r="A26" s="39"/>
      <c r="B26" s="43"/>
      <c r="C26" s="40"/>
      <c r="D26" s="46"/>
      <c r="E26" s="35"/>
    </row>
    <row r="27" spans="1:10" ht="24.95" customHeight="1">
      <c r="A27" s="39"/>
      <c r="B27" s="43"/>
      <c r="C27" s="40"/>
      <c r="D27" s="46"/>
      <c r="E27" s="35"/>
    </row>
    <row r="28" spans="1:10" ht="24.95" customHeight="1">
      <c r="A28" s="39"/>
      <c r="B28" s="43"/>
      <c r="C28" s="40"/>
      <c r="D28" s="46"/>
      <c r="E28" s="35"/>
    </row>
    <row r="29" spans="1:10" ht="24.95" customHeight="1">
      <c r="A29" s="39"/>
      <c r="B29" s="43"/>
      <c r="C29" s="40"/>
      <c r="D29" s="46"/>
      <c r="E29" s="35"/>
    </row>
    <row r="30" spans="1:10" ht="24.95" customHeight="1">
      <c r="A30" s="39"/>
      <c r="B30" s="43"/>
      <c r="C30" s="40"/>
      <c r="D30" s="46"/>
      <c r="E30" s="35"/>
    </row>
    <row r="31" spans="1:10" ht="24.95" customHeight="1">
      <c r="A31" s="39"/>
      <c r="B31" s="43"/>
      <c r="C31" s="40"/>
      <c r="D31" s="46"/>
      <c r="E31" s="35"/>
    </row>
    <row r="32" spans="1:10" ht="24.95" customHeight="1">
      <c r="A32" s="39"/>
      <c r="B32" s="43"/>
      <c r="C32" s="40"/>
      <c r="D32" s="46"/>
      <c r="E32" s="35"/>
    </row>
    <row r="33" spans="1:9" ht="24.95" customHeight="1">
      <c r="A33" s="39"/>
      <c r="B33" s="43"/>
      <c r="C33" s="40"/>
      <c r="D33" s="46"/>
      <c r="E33" s="35"/>
    </row>
    <row r="34" spans="1:9" ht="24.95" customHeight="1">
      <c r="A34" s="39"/>
      <c r="B34" s="43"/>
      <c r="C34" s="40"/>
      <c r="D34" s="46"/>
      <c r="E34" s="35"/>
    </row>
    <row r="35" spans="1:9" ht="24.95" customHeight="1">
      <c r="A35" s="39"/>
      <c r="B35" s="43"/>
      <c r="C35" s="40"/>
      <c r="D35" s="46"/>
      <c r="E35" s="35"/>
    </row>
    <row r="36" spans="1:9" ht="24.95" customHeight="1">
      <c r="A36" s="39"/>
      <c r="B36" s="43"/>
      <c r="C36" s="40"/>
      <c r="D36" s="46"/>
      <c r="E36" s="35"/>
    </row>
    <row r="37" spans="1:9" ht="24.95" customHeight="1">
      <c r="A37" s="39"/>
      <c r="B37" s="43"/>
      <c r="C37" s="40"/>
      <c r="D37" s="46"/>
      <c r="E37" s="35"/>
    </row>
    <row r="38" spans="1:9" ht="24.95" customHeight="1">
      <c r="A38" s="14" t="s">
        <v>195</v>
      </c>
      <c r="B38" s="15" t="s">
        <v>195</v>
      </c>
      <c r="C38" s="15"/>
      <c r="D38" s="16" t="s">
        <v>195</v>
      </c>
      <c r="E38" s="35"/>
    </row>
    <row r="39" spans="1:9" ht="24.95" customHeight="1">
      <c r="A39" s="39"/>
      <c r="B39" s="40"/>
      <c r="C39" s="40"/>
      <c r="D39" s="41"/>
      <c r="E39" s="42"/>
      <c r="I39" s="14"/>
    </row>
    <row r="40" spans="1:9" ht="18" customHeight="1">
      <c r="A40" s="14" t="s">
        <v>195</v>
      </c>
      <c r="B40" s="15"/>
      <c r="C40" s="15"/>
      <c r="D40" s="16"/>
      <c r="E40" s="17"/>
      <c r="I40" s="14"/>
    </row>
    <row r="41" spans="1:9" ht="19.5">
      <c r="A41" s="18"/>
      <c r="B41" s="19"/>
      <c r="C41" s="19"/>
      <c r="D41" s="20"/>
      <c r="E41" s="21"/>
    </row>
    <row r="42" spans="1:9" ht="18" customHeight="1">
      <c r="A42" s="445" t="s">
        <v>195</v>
      </c>
      <c r="B42" s="445"/>
      <c r="C42" s="445"/>
      <c r="D42" s="445"/>
      <c r="E42" s="445"/>
    </row>
    <row r="43" spans="1:9" ht="30" customHeight="1">
      <c r="A43" s="9"/>
      <c r="B43" s="10"/>
      <c r="C43" s="10"/>
      <c r="D43" s="10"/>
      <c r="E43" s="10"/>
    </row>
    <row r="44" spans="1:9" ht="30" customHeight="1">
      <c r="A44" s="9"/>
      <c r="B44" s="10"/>
      <c r="C44" s="10"/>
      <c r="D44" s="10"/>
      <c r="E44" s="10"/>
    </row>
    <row r="45" spans="1:9" ht="39.950000000000003" customHeight="1">
      <c r="A45" s="11" t="s">
        <v>195</v>
      </c>
      <c r="B45" s="8"/>
      <c r="C45" s="8" t="s">
        <v>195</v>
      </c>
      <c r="D45" s="12"/>
      <c r="E45" s="37"/>
      <c r="F45" s="37"/>
    </row>
    <row r="46" spans="1:9" ht="39.950000000000003" customHeight="1" thickBot="1">
      <c r="A46" s="11"/>
      <c r="B46" s="446" t="s">
        <v>35</v>
      </c>
      <c r="C46" s="446"/>
      <c r="D46" s="115" t="s">
        <v>36</v>
      </c>
      <c r="E46" s="122" t="s">
        <v>328</v>
      </c>
    </row>
    <row r="47" spans="1:9" ht="60" customHeight="1" thickTop="1" thickBot="1">
      <c r="A47" s="413" t="s">
        <v>339</v>
      </c>
      <c r="B47" s="443">
        <v>89973</v>
      </c>
      <c r="C47" s="444"/>
      <c r="D47" s="414">
        <v>22.12</v>
      </c>
      <c r="E47" s="415">
        <f>100-D47</f>
        <v>77.88</v>
      </c>
      <c r="G47" s="87">
        <f>B47-E47</f>
        <v>89895.12</v>
      </c>
      <c r="H47" s="3">
        <f>G47/B47*100</f>
        <v>99.913440698876315</v>
      </c>
    </row>
    <row r="48" spans="1:9" ht="60" customHeight="1" thickTop="1" thickBot="1">
      <c r="A48" s="413" t="s">
        <v>362</v>
      </c>
      <c r="B48" s="443">
        <v>6758</v>
      </c>
      <c r="C48" s="447"/>
      <c r="D48" s="416">
        <v>29.9</v>
      </c>
      <c r="E48" s="415">
        <f>100-D48</f>
        <v>70.099999999999994</v>
      </c>
      <c r="G48" s="87">
        <f>B48-E48</f>
        <v>6687.9</v>
      </c>
      <c r="H48" s="3">
        <f>G48/B48*100</f>
        <v>98.962710861201529</v>
      </c>
    </row>
    <row r="49" spans="1:8" ht="60" customHeight="1" thickTop="1" thickBot="1">
      <c r="A49" s="413" t="s">
        <v>243</v>
      </c>
      <c r="B49" s="443">
        <v>14030</v>
      </c>
      <c r="C49" s="444"/>
      <c r="D49" s="416">
        <v>9.5</v>
      </c>
      <c r="E49" s="415">
        <f>100-D49</f>
        <v>90.5</v>
      </c>
      <c r="G49" s="87">
        <f>B49-E49</f>
        <v>13939.5</v>
      </c>
      <c r="H49" s="3">
        <f>G49/B49*100</f>
        <v>99.354953670705626</v>
      </c>
    </row>
    <row r="50" spans="1:8" ht="60" customHeight="1" thickTop="1" thickBot="1">
      <c r="A50" s="417" t="s">
        <v>194</v>
      </c>
      <c r="B50" s="443">
        <f>SUM(B47:C49)</f>
        <v>110761</v>
      </c>
      <c r="C50" s="444"/>
      <c r="D50" s="414">
        <v>21</v>
      </c>
      <c r="E50" s="415">
        <f>100-D50</f>
        <v>79</v>
      </c>
      <c r="G50" s="87">
        <f>B50-E50</f>
        <v>110682</v>
      </c>
      <c r="H50" s="3">
        <f>G50/B50*100</f>
        <v>99.928675255730809</v>
      </c>
    </row>
    <row r="51" spans="1:8" ht="35.1" customHeight="1" thickTop="1">
      <c r="A51" s="14"/>
      <c r="B51" s="36" t="s">
        <v>195</v>
      </c>
      <c r="C51" s="15"/>
      <c r="D51" s="16" t="s">
        <v>195</v>
      </c>
      <c r="E51" s="35" t="s">
        <v>195</v>
      </c>
    </row>
    <row r="52" spans="1:8" ht="18" customHeight="1">
      <c r="A52" s="14"/>
      <c r="B52" s="15"/>
      <c r="C52" s="15"/>
      <c r="D52" s="16"/>
      <c r="E52" s="17"/>
    </row>
    <row r="53" spans="1:8" ht="18" customHeight="1">
      <c r="A53" s="14"/>
      <c r="B53" s="15"/>
      <c r="C53" s="15"/>
      <c r="D53" s="16"/>
      <c r="E53" s="17"/>
    </row>
    <row r="54" spans="1:8" ht="18" customHeight="1">
      <c r="A54" s="14"/>
      <c r="B54" s="15"/>
      <c r="C54" s="15"/>
      <c r="D54" s="16"/>
      <c r="E54" s="17"/>
    </row>
    <row r="55" spans="1:8" ht="18" customHeight="1">
      <c r="A55" s="14"/>
      <c r="B55" s="15"/>
      <c r="C55" s="15"/>
      <c r="D55" s="16"/>
      <c r="E55" s="17"/>
    </row>
    <row r="56" spans="1:8" ht="18" customHeight="1">
      <c r="A56" s="14"/>
      <c r="B56" s="15"/>
      <c r="C56" s="15"/>
      <c r="D56" s="16"/>
      <c r="E56" s="17"/>
    </row>
    <row r="57" spans="1:8" ht="18" customHeight="1">
      <c r="A57" s="14"/>
      <c r="B57" s="15"/>
      <c r="C57" s="15"/>
      <c r="D57" s="16"/>
      <c r="E57" s="17"/>
    </row>
    <row r="58" spans="1:8" ht="18" customHeight="1">
      <c r="A58" s="14"/>
      <c r="B58" s="15"/>
      <c r="C58" s="15"/>
      <c r="D58" s="16"/>
      <c r="E58" s="17"/>
    </row>
    <row r="59" spans="1:8" ht="18" customHeight="1">
      <c r="A59" s="14"/>
      <c r="B59" s="15"/>
      <c r="C59" s="15"/>
      <c r="D59" s="16"/>
      <c r="E59" s="17"/>
    </row>
    <row r="60" spans="1:8" ht="18" customHeight="1">
      <c r="A60" s="14"/>
      <c r="B60" s="15"/>
      <c r="C60" s="15"/>
      <c r="D60" s="16"/>
      <c r="E60" s="17"/>
    </row>
    <row r="61" spans="1:8" ht="18" customHeight="1">
      <c r="A61" s="14"/>
      <c r="B61" s="15"/>
      <c r="C61" s="15"/>
      <c r="D61" s="16"/>
      <c r="E61" s="17"/>
    </row>
    <row r="62" spans="1:8" ht="18" customHeight="1">
      <c r="A62" s="14"/>
      <c r="B62" s="15"/>
      <c r="C62" s="15"/>
      <c r="D62" s="16"/>
      <c r="E62" s="17"/>
    </row>
    <row r="63" spans="1:8" ht="18" customHeight="1">
      <c r="A63" s="14"/>
      <c r="B63" s="15"/>
      <c r="C63" s="15"/>
      <c r="D63" s="16"/>
      <c r="E63" s="17"/>
    </row>
    <row r="64" spans="1:8" ht="18" customHeight="1">
      <c r="A64" s="14"/>
      <c r="B64" s="15"/>
      <c r="C64" s="15"/>
      <c r="D64" s="16"/>
      <c r="E64" s="17"/>
    </row>
    <row r="65" spans="1:5" ht="18" customHeight="1">
      <c r="A65" s="14"/>
      <c r="B65" s="15"/>
      <c r="C65" s="15"/>
      <c r="D65" s="16"/>
      <c r="E65" s="17"/>
    </row>
    <row r="66" spans="1:5" ht="18" customHeight="1">
      <c r="A66" s="14"/>
      <c r="B66" s="15"/>
      <c r="C66" s="15"/>
      <c r="D66" s="16"/>
      <c r="E66" s="17"/>
    </row>
    <row r="67" spans="1:5" ht="18" customHeight="1">
      <c r="A67" s="14"/>
      <c r="B67" s="15"/>
      <c r="C67" s="15"/>
      <c r="D67" s="16"/>
      <c r="E67" s="17"/>
    </row>
    <row r="68" spans="1:5" ht="18" customHeight="1">
      <c r="A68" s="14"/>
      <c r="B68" s="15"/>
      <c r="C68" s="15"/>
      <c r="D68" s="16"/>
      <c r="E68" s="17"/>
    </row>
    <row r="69" spans="1:5" ht="18" customHeight="1">
      <c r="A69" s="14"/>
      <c r="B69" s="15"/>
      <c r="C69" s="15"/>
      <c r="D69" s="16"/>
      <c r="E69" s="17"/>
    </row>
    <row r="70" spans="1:5" ht="18" customHeight="1">
      <c r="A70" s="14"/>
      <c r="B70" s="15"/>
      <c r="C70" s="15"/>
      <c r="D70" s="16"/>
      <c r="E70" s="17"/>
    </row>
    <row r="71" spans="1:5" ht="18" customHeight="1">
      <c r="A71" s="14"/>
      <c r="B71" s="15"/>
      <c r="C71" s="15"/>
      <c r="D71" s="16"/>
      <c r="E71" s="17"/>
    </row>
    <row r="72" spans="1:5" ht="18" customHeight="1">
      <c r="A72" s="14"/>
      <c r="B72" s="15"/>
      <c r="C72" s="15"/>
      <c r="D72" s="16"/>
      <c r="E72" s="17"/>
    </row>
    <row r="73" spans="1:5">
      <c r="A73" s="25"/>
      <c r="B73" s="26"/>
      <c r="C73" s="26"/>
      <c r="D73" s="26"/>
      <c r="E73" s="27"/>
    </row>
    <row r="76" spans="1:5" ht="20.100000000000001" customHeight="1">
      <c r="A76" s="11"/>
      <c r="B76" s="12"/>
      <c r="C76" s="12"/>
      <c r="D76" s="12"/>
      <c r="E76" s="37"/>
    </row>
    <row r="77" spans="1:5" ht="19.5">
      <c r="A77" s="11"/>
      <c r="B77" s="38"/>
      <c r="C77" s="10"/>
      <c r="D77" s="38"/>
      <c r="E77" s="13"/>
    </row>
    <row r="78" spans="1:5" ht="19.5">
      <c r="A78" s="11"/>
      <c r="B78" s="38"/>
      <c r="C78" s="10"/>
      <c r="D78" s="38"/>
      <c r="E78" s="13"/>
    </row>
    <row r="79" spans="1:5" ht="19.5">
      <c r="A79" s="11"/>
      <c r="B79" s="38"/>
      <c r="C79" s="10"/>
      <c r="D79" s="38"/>
      <c r="E79" s="13"/>
    </row>
    <row r="80" spans="1:5" ht="19.5">
      <c r="A80" s="11"/>
      <c r="B80" s="38"/>
      <c r="C80" s="10"/>
      <c r="D80" s="38"/>
      <c r="E80" s="13"/>
    </row>
    <row r="81" spans="1:10" ht="35.1" customHeight="1">
      <c r="A81" s="380" t="s">
        <v>216</v>
      </c>
      <c r="B81" s="378"/>
      <c r="C81" s="378"/>
      <c r="D81" s="378"/>
      <c r="E81" s="378"/>
      <c r="F81" s="441"/>
      <c r="G81" s="441"/>
      <c r="H81" s="441"/>
      <c r="I81" s="441"/>
      <c r="J81" s="441"/>
    </row>
    <row r="82" spans="1:10" ht="35.1" customHeight="1">
      <c r="A82" s="28"/>
      <c r="B82" s="28"/>
      <c r="C82" s="28"/>
      <c r="D82" s="28"/>
      <c r="E82" s="28"/>
    </row>
    <row r="83" spans="1:10" ht="37.5" customHeight="1">
      <c r="A83" s="137"/>
      <c r="B83" s="407">
        <v>2016</v>
      </c>
      <c r="C83" s="407">
        <v>2017</v>
      </c>
      <c r="D83" s="407">
        <v>2018</v>
      </c>
      <c r="E83" s="407">
        <v>2019</v>
      </c>
      <c r="F83" s="407">
        <v>2020</v>
      </c>
    </row>
    <row r="84" spans="1:10" ht="35.1" customHeight="1">
      <c r="A84" s="138" t="s">
        <v>66</v>
      </c>
      <c r="B84" s="408">
        <v>144548</v>
      </c>
      <c r="C84" s="408">
        <v>145233</v>
      </c>
      <c r="D84" s="408">
        <v>147058</v>
      </c>
      <c r="E84" s="408">
        <v>152249</v>
      </c>
      <c r="F84" s="408">
        <v>110761</v>
      </c>
    </row>
    <row r="85" spans="1:10" ht="35.1" customHeight="1">
      <c r="A85" s="138" t="s">
        <v>67</v>
      </c>
      <c r="B85" s="408">
        <v>21599</v>
      </c>
      <c r="C85" s="408">
        <v>22080</v>
      </c>
      <c r="D85" s="408">
        <v>21976</v>
      </c>
      <c r="E85" s="408">
        <v>22932</v>
      </c>
      <c r="F85" s="408">
        <v>23251</v>
      </c>
    </row>
    <row r="86" spans="1:10" ht="30" customHeight="1">
      <c r="A86" s="139" t="s">
        <v>69</v>
      </c>
      <c r="B86" s="409">
        <v>6</v>
      </c>
      <c r="C86" s="409">
        <v>5.8</v>
      </c>
      <c r="D86" s="409">
        <v>5.8</v>
      </c>
      <c r="E86" s="409">
        <v>5.8</v>
      </c>
      <c r="F86" s="409">
        <v>5.3</v>
      </c>
    </row>
    <row r="87" spans="1:10" ht="30" customHeight="1">
      <c r="A87" s="139" t="s">
        <v>87</v>
      </c>
      <c r="B87" s="409">
        <v>21.9</v>
      </c>
      <c r="C87" s="409">
        <v>22.1</v>
      </c>
      <c r="D87" s="409">
        <v>21.7</v>
      </c>
      <c r="E87" s="409">
        <v>21.5</v>
      </c>
      <c r="F87" s="409">
        <v>27.3</v>
      </c>
    </row>
    <row r="88" spans="1:10" ht="30" customHeight="1">
      <c r="A88" s="139" t="s">
        <v>68</v>
      </c>
      <c r="B88" s="410">
        <v>297</v>
      </c>
      <c r="C88" s="410">
        <v>297.07</v>
      </c>
      <c r="D88" s="411">
        <v>298</v>
      </c>
      <c r="E88" s="412">
        <v>306.37064279568341</v>
      </c>
      <c r="F88" s="412">
        <v>340.95</v>
      </c>
    </row>
    <row r="89" spans="1:10" ht="30" customHeight="1">
      <c r="A89" s="30"/>
      <c r="B89" s="47"/>
      <c r="C89" s="48"/>
      <c r="D89" s="48"/>
      <c r="E89" s="48"/>
      <c r="F89" s="48"/>
    </row>
    <row r="92" spans="1:10">
      <c r="A92" s="14"/>
    </row>
    <row r="93" spans="1:10" ht="19.5">
      <c r="A93" s="29"/>
    </row>
    <row r="94" spans="1:10" ht="24.95" customHeight="1">
      <c r="B94" s="33"/>
      <c r="C94" s="33"/>
      <c r="D94" s="33"/>
      <c r="E94" s="34"/>
    </row>
    <row r="95" spans="1:10" ht="24.95" customHeight="1">
      <c r="B95" s="33"/>
      <c r="C95" s="33"/>
      <c r="D95" s="33"/>
      <c r="E95" s="34"/>
    </row>
    <row r="96" spans="1:10" ht="24.95" customHeight="1">
      <c r="B96" s="33"/>
      <c r="C96" s="33"/>
      <c r="D96" s="33"/>
      <c r="E96" s="34"/>
    </row>
    <row r="97" spans="1:5" ht="24.95" customHeight="1">
      <c r="B97" s="33"/>
      <c r="C97" s="33"/>
      <c r="D97" s="33"/>
      <c r="E97" s="34"/>
    </row>
    <row r="98" spans="1:5" ht="24.95" customHeight="1">
      <c r="B98" s="33"/>
      <c r="C98" s="33"/>
      <c r="D98" s="33"/>
      <c r="E98" s="34"/>
    </row>
    <row r="99" spans="1:5" ht="24.95" customHeight="1">
      <c r="B99" s="33"/>
      <c r="C99" s="33"/>
      <c r="D99" s="33"/>
      <c r="E99" s="34"/>
    </row>
    <row r="100" spans="1:5" ht="24.95" customHeight="1">
      <c r="B100" s="33"/>
      <c r="C100" s="33"/>
      <c r="D100" s="33"/>
      <c r="E100" s="34"/>
    </row>
    <row r="101" spans="1:5" ht="24.95" customHeight="1"/>
    <row r="104" spans="1:5" ht="15.75">
      <c r="A104" s="31"/>
    </row>
    <row r="106" spans="1:5" ht="15.75">
      <c r="B106" s="31"/>
      <c r="C106" s="30"/>
      <c r="D106" s="30"/>
      <c r="E106" s="30"/>
    </row>
    <row r="108" spans="1:5" ht="24.95" customHeight="1">
      <c r="B108" s="33"/>
      <c r="C108" s="33"/>
      <c r="D108" s="33"/>
      <c r="E108" s="34"/>
    </row>
    <row r="109" spans="1:5" ht="24.95" customHeight="1">
      <c r="B109" s="33"/>
      <c r="C109" s="33"/>
      <c r="D109" s="33"/>
      <c r="E109" s="34"/>
    </row>
    <row r="110" spans="1:5" ht="24.95" customHeight="1">
      <c r="B110" s="33"/>
      <c r="C110" s="33"/>
      <c r="D110" s="33"/>
      <c r="E110" s="34"/>
    </row>
    <row r="111" spans="1:5" ht="24.95" customHeight="1">
      <c r="B111" s="33"/>
      <c r="C111" s="33"/>
      <c r="D111" s="33"/>
      <c r="E111" s="34"/>
    </row>
    <row r="112" spans="1:5" ht="24.95" customHeight="1">
      <c r="B112" s="33"/>
      <c r="C112" s="33"/>
      <c r="D112" s="33"/>
      <c r="E112" s="34"/>
    </row>
    <row r="113" spans="2:5" ht="24.95" customHeight="1">
      <c r="B113" s="33"/>
      <c r="C113" s="33"/>
      <c r="D113" s="33"/>
      <c r="E113" s="34"/>
    </row>
    <row r="114" spans="2:5" ht="24.95" customHeight="1">
      <c r="B114" s="33"/>
      <c r="C114" s="33"/>
      <c r="D114" s="33"/>
      <c r="E114" s="34"/>
    </row>
    <row r="144" spans="2:3">
      <c r="B144" s="100"/>
      <c r="C144" s="101"/>
    </row>
    <row r="145" spans="2:19">
      <c r="B145" s="100"/>
      <c r="C145" s="101"/>
    </row>
    <row r="146" spans="2:19">
      <c r="B146" s="100"/>
      <c r="C146" s="101"/>
    </row>
    <row r="147" spans="2:19">
      <c r="B147" s="100"/>
      <c r="C147" s="101"/>
    </row>
    <row r="149" spans="2:19">
      <c r="C149" s="102"/>
    </row>
    <row r="150" spans="2:19">
      <c r="S150" s="102"/>
    </row>
  </sheetData>
  <mergeCells count="9">
    <mergeCell ref="F81:J81"/>
    <mergeCell ref="A2:F2"/>
    <mergeCell ref="A5:E5"/>
    <mergeCell ref="B50:C50"/>
    <mergeCell ref="A42:E42"/>
    <mergeCell ref="B47:C47"/>
    <mergeCell ref="B49:C49"/>
    <mergeCell ref="B46:C46"/>
    <mergeCell ref="B48:C48"/>
  </mergeCells>
  <phoneticPr fontId="0" type="noConversion"/>
  <printOptions horizontalCentered="1" verticalCentered="1"/>
  <pageMargins left="0.47244094488188981" right="0.74803149606299213" top="0.74803149606299213" bottom="0.98425196850393704" header="0" footer="0"/>
  <pageSetup paperSize="9" scale="69" orientation="portrait" horizontalDpi="300" verticalDpi="300" r:id="rId1"/>
  <headerFooter alignWithMargins="0"/>
  <rowBreaks count="3" manualBreakCount="3">
    <brk id="3" max="7" man="1"/>
    <brk id="43" max="7" man="1"/>
    <brk id="79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2:G454"/>
  <sheetViews>
    <sheetView view="pageBreakPreview" zoomScaleNormal="100" zoomScaleSheetLayoutView="100" workbookViewId="0"/>
  </sheetViews>
  <sheetFormatPr baseColWidth="10" defaultRowHeight="20.100000000000001" customHeight="1"/>
  <cols>
    <col min="1" max="1" width="50.28515625" style="127" customWidth="1"/>
    <col min="2" max="2" width="20.7109375" style="133" customWidth="1"/>
    <col min="3" max="3" width="28.28515625" style="133" customWidth="1"/>
    <col min="4" max="16384" width="11.42578125" style="127"/>
  </cols>
  <sheetData>
    <row r="2" spans="1:7" ht="39.950000000000003" customHeight="1">
      <c r="A2" s="381" t="s">
        <v>37</v>
      </c>
      <c r="B2" s="381"/>
      <c r="C2" s="381"/>
      <c r="D2" s="381"/>
      <c r="E2" s="381"/>
      <c r="F2" s="381"/>
    </row>
    <row r="3" spans="1:7" ht="20.100000000000001" customHeight="1">
      <c r="A3" s="189"/>
      <c r="B3" s="129"/>
    </row>
    <row r="4" spans="1:7" s="130" customFormat="1" ht="20.100000000000001" customHeight="1">
      <c r="A4" s="128"/>
      <c r="B4" s="129"/>
      <c r="C4" s="448"/>
      <c r="D4" s="448"/>
      <c r="E4" s="448"/>
      <c r="F4" s="448"/>
      <c r="G4" s="448"/>
    </row>
    <row r="5" spans="1:7" ht="20.100000000000001" customHeight="1">
      <c r="B5" s="131"/>
    </row>
    <row r="6" spans="1:7" ht="20.100000000000001" customHeight="1">
      <c r="A6" s="418" t="s">
        <v>156</v>
      </c>
      <c r="B6" s="419" t="s">
        <v>462</v>
      </c>
      <c r="C6" s="419" t="s">
        <v>465</v>
      </c>
    </row>
    <row r="7" spans="1:7" ht="20.100000000000001" customHeight="1">
      <c r="A7" s="132"/>
    </row>
    <row r="8" spans="1:7" ht="20.100000000000001" customHeight="1">
      <c r="A8" s="127" t="s">
        <v>316</v>
      </c>
      <c r="B8" s="133">
        <v>3505</v>
      </c>
      <c r="C8" s="133">
        <v>2255</v>
      </c>
    </row>
    <row r="9" spans="1:7" ht="20.100000000000001" customHeight="1">
      <c r="A9" s="135" t="s">
        <v>411</v>
      </c>
      <c r="B9" s="133">
        <v>63</v>
      </c>
      <c r="C9" s="133">
        <v>28</v>
      </c>
      <c r="E9" s="133"/>
    </row>
    <row r="10" spans="1:7" ht="20.100000000000001" customHeight="1">
      <c r="A10" s="135" t="s">
        <v>412</v>
      </c>
      <c r="B10" s="133">
        <v>62</v>
      </c>
      <c r="C10" s="133">
        <v>52</v>
      </c>
    </row>
    <row r="11" spans="1:7" ht="20.100000000000001" customHeight="1">
      <c r="A11" s="135" t="s">
        <v>413</v>
      </c>
      <c r="B11" s="133">
        <v>534</v>
      </c>
      <c r="C11" s="133">
        <v>425</v>
      </c>
    </row>
    <row r="12" spans="1:7" ht="20.100000000000001" customHeight="1">
      <c r="A12" s="135" t="s">
        <v>414</v>
      </c>
      <c r="B12" s="133">
        <v>1907</v>
      </c>
      <c r="C12" s="133">
        <v>1324</v>
      </c>
    </row>
    <row r="13" spans="1:7" ht="20.100000000000001" customHeight="1">
      <c r="A13" s="135" t="s">
        <v>415</v>
      </c>
      <c r="B13" s="133">
        <v>329</v>
      </c>
      <c r="C13" s="133">
        <v>103</v>
      </c>
    </row>
    <row r="14" spans="1:7" ht="20.100000000000001" customHeight="1">
      <c r="A14" s="135" t="s">
        <v>416</v>
      </c>
      <c r="B14" s="133">
        <v>415</v>
      </c>
      <c r="C14" s="133">
        <v>236</v>
      </c>
    </row>
    <row r="15" spans="1:7" ht="20.100000000000001" customHeight="1">
      <c r="A15" s="135" t="s">
        <v>417</v>
      </c>
      <c r="B15" s="133">
        <v>195</v>
      </c>
      <c r="C15" s="133">
        <v>220</v>
      </c>
    </row>
    <row r="17" spans="1:3" ht="20.100000000000001" customHeight="1">
      <c r="A17" s="418" t="s">
        <v>148</v>
      </c>
      <c r="B17" s="419"/>
      <c r="C17" s="419"/>
    </row>
    <row r="18" spans="1:3" ht="20.100000000000001" customHeight="1">
      <c r="A18" s="132"/>
    </row>
    <row r="19" spans="1:3" ht="20.100000000000001" customHeight="1">
      <c r="A19" s="9" t="s">
        <v>475</v>
      </c>
      <c r="B19" s="343">
        <v>28262</v>
      </c>
      <c r="C19" s="343">
        <v>22466</v>
      </c>
    </row>
    <row r="20" spans="1:3" ht="20.100000000000001" customHeight="1">
      <c r="A20" s="186" t="s">
        <v>476</v>
      </c>
      <c r="B20" s="343">
        <v>27529</v>
      </c>
      <c r="C20" s="343">
        <v>21815</v>
      </c>
    </row>
    <row r="21" spans="1:3" ht="20.100000000000001" customHeight="1">
      <c r="A21" s="186" t="s">
        <v>477</v>
      </c>
      <c r="B21" s="343">
        <v>733</v>
      </c>
      <c r="C21" s="343">
        <v>651</v>
      </c>
    </row>
    <row r="22" spans="1:3" ht="20.100000000000001" customHeight="1">
      <c r="A22" s="9" t="s">
        <v>478</v>
      </c>
      <c r="B22" s="343">
        <v>27065</v>
      </c>
      <c r="C22" s="343">
        <v>20885</v>
      </c>
    </row>
    <row r="23" spans="1:3" ht="20.100000000000001" customHeight="1">
      <c r="A23" s="186" t="s">
        <v>479</v>
      </c>
      <c r="B23" s="343">
        <v>26109</v>
      </c>
      <c r="C23" s="343">
        <v>20385</v>
      </c>
    </row>
    <row r="24" spans="1:3" ht="20.100000000000001" customHeight="1">
      <c r="A24" s="186" t="s">
        <v>480</v>
      </c>
      <c r="B24" s="343">
        <v>956</v>
      </c>
      <c r="C24" s="343">
        <v>500</v>
      </c>
    </row>
    <row r="25" spans="1:3" ht="20.100000000000001" customHeight="1">
      <c r="A25" s="186" t="s">
        <v>481</v>
      </c>
      <c r="B25" s="343">
        <v>127</v>
      </c>
      <c r="C25" s="343">
        <v>88</v>
      </c>
    </row>
    <row r="26" spans="1:3" ht="20.100000000000001" customHeight="1">
      <c r="A26" s="186" t="s">
        <v>482</v>
      </c>
      <c r="B26" s="343">
        <v>2164</v>
      </c>
      <c r="C26" s="343">
        <v>1668</v>
      </c>
    </row>
    <row r="27" spans="1:3" ht="20.100000000000001" customHeight="1">
      <c r="A27" s="186" t="s">
        <v>483</v>
      </c>
      <c r="B27" s="343">
        <v>914</v>
      </c>
      <c r="C27" s="343">
        <v>773</v>
      </c>
    </row>
    <row r="28" spans="1:3" ht="20.100000000000001" customHeight="1">
      <c r="A28" s="186" t="s">
        <v>484</v>
      </c>
      <c r="B28" s="343">
        <v>159</v>
      </c>
      <c r="C28" s="343">
        <v>204</v>
      </c>
    </row>
    <row r="29" spans="1:3" ht="20.100000000000001" customHeight="1">
      <c r="A29" s="186"/>
      <c r="B29" s="343"/>
      <c r="C29" s="343"/>
    </row>
    <row r="31" spans="1:3" ht="20.100000000000001" customHeight="1">
      <c r="A31" s="418" t="s">
        <v>244</v>
      </c>
    </row>
    <row r="32" spans="1:3" ht="20.100000000000001" customHeight="1">
      <c r="A32" s="132"/>
    </row>
    <row r="33" spans="1:4" ht="20.100000000000001" customHeight="1">
      <c r="A33" s="127" t="s">
        <v>246</v>
      </c>
    </row>
    <row r="34" spans="1:4" ht="20.100000000000001" customHeight="1">
      <c r="A34" s="178" t="s">
        <v>404</v>
      </c>
      <c r="B34" s="133">
        <v>1723</v>
      </c>
      <c r="C34" s="133">
        <v>1343</v>
      </c>
    </row>
    <row r="35" spans="1:4" ht="20.100000000000001" customHeight="1">
      <c r="A35" s="127" t="s">
        <v>149</v>
      </c>
      <c r="B35" s="133">
        <v>1</v>
      </c>
      <c r="C35" s="133">
        <v>0</v>
      </c>
    </row>
    <row r="36" spans="1:4" ht="20.100000000000001" customHeight="1">
      <c r="A36" s="127" t="s">
        <v>150</v>
      </c>
      <c r="B36" s="133">
        <v>4</v>
      </c>
      <c r="C36" s="133">
        <v>0</v>
      </c>
    </row>
    <row r="37" spans="1:4" ht="20.100000000000001" customHeight="1">
      <c r="A37" s="127" t="s">
        <v>245</v>
      </c>
      <c r="B37" s="133">
        <v>508</v>
      </c>
      <c r="C37" s="133">
        <v>226</v>
      </c>
    </row>
    <row r="38" spans="1:4" ht="20.100000000000001" customHeight="1">
      <c r="A38" s="164" t="s">
        <v>341</v>
      </c>
      <c r="B38" s="133">
        <v>27</v>
      </c>
      <c r="C38" s="133">
        <v>5</v>
      </c>
    </row>
    <row r="39" spans="1:4" ht="20.100000000000001" customHeight="1">
      <c r="A39" s="127" t="s">
        <v>119</v>
      </c>
      <c r="B39" s="133">
        <v>396</v>
      </c>
      <c r="C39" s="133">
        <v>303</v>
      </c>
    </row>
    <row r="40" spans="1:4" ht="20.100000000000001" customHeight="1">
      <c r="A40" s="127" t="s">
        <v>151</v>
      </c>
      <c r="B40" s="133">
        <v>102</v>
      </c>
      <c r="C40" s="133">
        <v>80</v>
      </c>
    </row>
    <row r="41" spans="1:4" ht="20.100000000000001" customHeight="1">
      <c r="A41" s="178" t="s">
        <v>405</v>
      </c>
      <c r="B41" s="133">
        <v>62</v>
      </c>
      <c r="C41" s="133">
        <v>42</v>
      </c>
    </row>
    <row r="42" spans="1:4" ht="20.100000000000001" customHeight="1">
      <c r="A42" s="127" t="s">
        <v>157</v>
      </c>
      <c r="B42" s="133">
        <v>1220</v>
      </c>
      <c r="C42" s="133">
        <v>1082</v>
      </c>
      <c r="D42" s="328"/>
    </row>
    <row r="43" spans="1:4" ht="20.100000000000001" customHeight="1">
      <c r="A43" s="127" t="s">
        <v>158</v>
      </c>
      <c r="B43" s="133">
        <v>74.846625766871171</v>
      </c>
    </row>
    <row r="44" spans="1:4" ht="20.100000000000001" customHeight="1">
      <c r="A44" s="127" t="s">
        <v>159</v>
      </c>
      <c r="B44" s="133">
        <v>14619</v>
      </c>
    </row>
    <row r="47" spans="1:4" ht="20.100000000000001" customHeight="1">
      <c r="A47" s="418" t="s">
        <v>247</v>
      </c>
      <c r="B47" s="419" t="s">
        <v>462</v>
      </c>
      <c r="C47" s="419" t="str">
        <f>$C$6</f>
        <v>AÑO 2020</v>
      </c>
    </row>
    <row r="48" spans="1:4" ht="20.100000000000001" customHeight="1">
      <c r="A48" s="132"/>
    </row>
    <row r="49" spans="1:3" ht="20.100000000000001" customHeight="1">
      <c r="A49" s="132" t="s">
        <v>307</v>
      </c>
    </row>
    <row r="50" spans="1:3" ht="20.100000000000001" customHeight="1">
      <c r="A50" s="178" t="s">
        <v>395</v>
      </c>
      <c r="B50" s="133">
        <v>2199060</v>
      </c>
      <c r="C50" s="382"/>
    </row>
    <row r="51" spans="1:3" ht="20.100000000000001" customHeight="1">
      <c r="A51" s="178" t="s">
        <v>396</v>
      </c>
      <c r="B51" s="133">
        <v>260808</v>
      </c>
      <c r="C51" s="382"/>
    </row>
    <row r="52" spans="1:3" ht="20.100000000000001" customHeight="1">
      <c r="A52" s="132" t="s">
        <v>306</v>
      </c>
    </row>
    <row r="53" spans="1:3" ht="20.100000000000001" customHeight="1">
      <c r="A53" s="127" t="s">
        <v>188</v>
      </c>
      <c r="B53" s="133">
        <v>47320</v>
      </c>
      <c r="C53" s="382"/>
    </row>
    <row r="54" spans="1:3" ht="20.100000000000001" customHeight="1">
      <c r="A54" s="127" t="s">
        <v>189</v>
      </c>
    </row>
    <row r="55" spans="1:3" ht="20.100000000000001" customHeight="1">
      <c r="A55" s="127" t="s">
        <v>310</v>
      </c>
      <c r="B55" s="133">
        <v>609.33333333333337</v>
      </c>
      <c r="C55" s="382"/>
    </row>
    <row r="56" spans="1:3" ht="20.100000000000001" customHeight="1">
      <c r="A56" s="127" t="s">
        <v>309</v>
      </c>
      <c r="B56" s="133">
        <v>36</v>
      </c>
      <c r="C56" s="382"/>
    </row>
    <row r="57" spans="1:3" ht="20.100000000000001" customHeight="1">
      <c r="A57" s="127" t="s">
        <v>152</v>
      </c>
      <c r="B57" s="133">
        <v>431</v>
      </c>
      <c r="C57" s="382"/>
    </row>
    <row r="58" spans="1:3" ht="20.100000000000001" customHeight="1">
      <c r="A58" s="127" t="s">
        <v>160</v>
      </c>
      <c r="B58" s="133">
        <v>39</v>
      </c>
      <c r="C58" s="382"/>
    </row>
    <row r="59" spans="1:3" ht="20.100000000000001" customHeight="1">
      <c r="A59" s="178" t="s">
        <v>402</v>
      </c>
      <c r="B59" s="133">
        <v>130</v>
      </c>
      <c r="C59" s="382"/>
    </row>
    <row r="60" spans="1:3" ht="20.100000000000001" customHeight="1">
      <c r="A60" s="127" t="s">
        <v>32</v>
      </c>
      <c r="B60" s="133">
        <v>66</v>
      </c>
      <c r="C60" s="382"/>
    </row>
    <row r="61" spans="1:3" ht="20.100000000000001" customHeight="1">
      <c r="A61" s="178" t="s">
        <v>431</v>
      </c>
      <c r="B61" s="133">
        <v>24</v>
      </c>
      <c r="C61" s="382"/>
    </row>
    <row r="62" spans="1:3" ht="20.100000000000001" customHeight="1">
      <c r="A62" s="127" t="s">
        <v>33</v>
      </c>
      <c r="B62" s="133">
        <v>99</v>
      </c>
      <c r="C62" s="382"/>
    </row>
    <row r="63" spans="1:3" ht="20.100000000000001" customHeight="1">
      <c r="A63" s="127" t="s">
        <v>161</v>
      </c>
      <c r="B63" s="133">
        <v>740</v>
      </c>
      <c r="C63" s="382"/>
    </row>
    <row r="64" spans="1:3" ht="20.100000000000001" customHeight="1">
      <c r="A64" s="127" t="s">
        <v>162</v>
      </c>
      <c r="B64" s="133">
        <v>29</v>
      </c>
      <c r="C64" s="382"/>
    </row>
    <row r="65" spans="1:3" ht="20.100000000000001" customHeight="1">
      <c r="A65" s="127" t="s">
        <v>163</v>
      </c>
      <c r="B65" s="133">
        <v>735</v>
      </c>
      <c r="C65" s="382"/>
    </row>
    <row r="66" spans="1:3" ht="20.100000000000001" customHeight="1">
      <c r="A66" s="127" t="s">
        <v>195</v>
      </c>
    </row>
    <row r="67" spans="1:3" ht="20.100000000000001" customHeight="1">
      <c r="A67" s="132" t="s">
        <v>164</v>
      </c>
    </row>
    <row r="68" spans="1:3" ht="20.100000000000001" customHeight="1">
      <c r="A68" s="127" t="s">
        <v>165</v>
      </c>
      <c r="B68" s="133">
        <v>9623</v>
      </c>
      <c r="C68" s="382"/>
    </row>
    <row r="70" spans="1:3" ht="20.100000000000001" customHeight="1">
      <c r="A70" s="132" t="s">
        <v>248</v>
      </c>
    </row>
    <row r="71" spans="1:3" ht="20.100000000000001" customHeight="1">
      <c r="A71" s="127" t="s">
        <v>4</v>
      </c>
      <c r="B71" s="133">
        <v>42353</v>
      </c>
      <c r="C71" s="382"/>
    </row>
    <row r="73" spans="1:3" ht="20.100000000000001" customHeight="1">
      <c r="A73" s="132" t="s">
        <v>308</v>
      </c>
    </row>
    <row r="74" spans="1:3" ht="20.100000000000001" customHeight="1">
      <c r="A74" s="127" t="s">
        <v>166</v>
      </c>
      <c r="B74" s="133">
        <v>16947</v>
      </c>
      <c r="C74" s="382"/>
    </row>
    <row r="75" spans="1:3" ht="20.100000000000001" customHeight="1">
      <c r="A75" s="178" t="s">
        <v>430</v>
      </c>
      <c r="B75" s="133">
        <v>12646</v>
      </c>
      <c r="C75" s="382"/>
    </row>
    <row r="78" spans="1:3" ht="20.100000000000001" customHeight="1">
      <c r="A78" s="420" t="s">
        <v>378</v>
      </c>
      <c r="B78" s="264"/>
      <c r="C78" s="131"/>
    </row>
    <row r="79" spans="1:3" ht="20.100000000000001" customHeight="1">
      <c r="A79" s="134"/>
    </row>
    <row r="80" spans="1:3" ht="20.100000000000001" customHeight="1">
      <c r="A80" s="182" t="s">
        <v>397</v>
      </c>
      <c r="B80" s="262">
        <v>628310</v>
      </c>
      <c r="C80" s="262">
        <v>351226</v>
      </c>
    </row>
    <row r="81" spans="1:3" ht="20.100000000000001" customHeight="1">
      <c r="A81" s="182" t="s">
        <v>398</v>
      </c>
      <c r="B81" s="262">
        <v>4802771</v>
      </c>
      <c r="C81" s="262">
        <v>3998200</v>
      </c>
    </row>
    <row r="82" spans="1:3" ht="20.100000000000001" customHeight="1">
      <c r="A82" s="182" t="s">
        <v>399</v>
      </c>
      <c r="B82" s="262">
        <v>197185</v>
      </c>
      <c r="C82" s="262">
        <v>180333</v>
      </c>
    </row>
    <row r="83" spans="1:3" ht="20.100000000000001" customHeight="1">
      <c r="A83" s="182" t="s">
        <v>400</v>
      </c>
      <c r="B83" s="262">
        <v>1532657</v>
      </c>
      <c r="C83" s="262">
        <v>1553144</v>
      </c>
    </row>
    <row r="84" spans="1:3" ht="20.100000000000001" customHeight="1">
      <c r="A84" s="182"/>
    </row>
    <row r="85" spans="1:3" ht="20.100000000000001" customHeight="1">
      <c r="A85" s="131"/>
    </row>
    <row r="86" spans="1:3" ht="20.100000000000001" customHeight="1">
      <c r="A86" s="420" t="s">
        <v>379</v>
      </c>
      <c r="B86" s="421" t="s">
        <v>462</v>
      </c>
      <c r="C86" s="419" t="str">
        <f>$C$6</f>
        <v>AÑO 2020</v>
      </c>
    </row>
    <row r="87" spans="1:3" ht="20.100000000000001" customHeight="1">
      <c r="A87" s="181"/>
    </row>
    <row r="88" spans="1:3" ht="20.100000000000001" customHeight="1">
      <c r="A88" s="182" t="s">
        <v>380</v>
      </c>
      <c r="B88" s="262">
        <v>55257</v>
      </c>
      <c r="C88" s="262">
        <v>55600</v>
      </c>
    </row>
    <row r="89" spans="1:3" ht="20.100000000000001" customHeight="1">
      <c r="A89" s="182" t="s">
        <v>381</v>
      </c>
      <c r="B89" s="262">
        <v>74508</v>
      </c>
      <c r="C89" s="262">
        <v>63971</v>
      </c>
    </row>
    <row r="90" spans="1:3" ht="20.100000000000001" customHeight="1">
      <c r="A90" s="182" t="s">
        <v>382</v>
      </c>
      <c r="B90" s="262">
        <v>351283</v>
      </c>
      <c r="C90" s="262">
        <v>349063</v>
      </c>
    </row>
    <row r="91" spans="1:3" ht="20.100000000000001" customHeight="1">
      <c r="A91" s="182"/>
    </row>
    <row r="92" spans="1:3" ht="20.100000000000001" customHeight="1">
      <c r="A92" s="131"/>
    </row>
    <row r="93" spans="1:3" ht="20.100000000000001" customHeight="1">
      <c r="A93" s="422" t="s">
        <v>383</v>
      </c>
    </row>
    <row r="94" spans="1:3" ht="20.100000000000001" customHeight="1">
      <c r="A94" s="184"/>
    </row>
    <row r="95" spans="1:3" ht="20.100000000000001" customHeight="1">
      <c r="A95" s="185" t="s">
        <v>381</v>
      </c>
      <c r="B95" s="262">
        <v>211835</v>
      </c>
      <c r="C95" s="262">
        <v>612266</v>
      </c>
    </row>
    <row r="96" spans="1:3" ht="20.100000000000001" customHeight="1">
      <c r="A96" s="185" t="s">
        <v>382</v>
      </c>
      <c r="B96" s="262">
        <v>747136</v>
      </c>
      <c r="C96" s="262">
        <v>1192662</v>
      </c>
    </row>
    <row r="97" spans="1:3" ht="20.100000000000001" customHeight="1">
      <c r="A97" s="185" t="s">
        <v>384</v>
      </c>
      <c r="B97" s="262">
        <f>B96/B95</f>
        <v>3.5269714636391529</v>
      </c>
      <c r="C97" s="262">
        <f>C96/C95</f>
        <v>1.9479474607441865</v>
      </c>
    </row>
    <row r="98" spans="1:3" ht="20.100000000000001" customHeight="1">
      <c r="A98" s="185"/>
      <c r="B98" s="262"/>
      <c r="C98" s="262"/>
    </row>
    <row r="99" spans="1:3" ht="20.100000000000001" customHeight="1">
      <c r="A99" s="131"/>
      <c r="B99" s="262"/>
      <c r="C99" s="262"/>
    </row>
    <row r="100" spans="1:3" ht="20.100000000000001" customHeight="1">
      <c r="A100" s="423" t="s">
        <v>385</v>
      </c>
      <c r="B100" s="262"/>
      <c r="C100" s="262"/>
    </row>
    <row r="101" spans="1:3" ht="20.100000000000001" customHeight="1">
      <c r="A101" s="183"/>
      <c r="B101" s="262"/>
      <c r="C101" s="262"/>
    </row>
    <row r="102" spans="1:3" ht="20.100000000000001" customHeight="1">
      <c r="A102" s="182" t="s">
        <v>380</v>
      </c>
      <c r="B102" s="262">
        <v>3786</v>
      </c>
      <c r="C102" s="262">
        <v>3785</v>
      </c>
    </row>
    <row r="103" spans="1:3" ht="20.100000000000001" customHeight="1">
      <c r="A103" s="182" t="s">
        <v>381</v>
      </c>
      <c r="B103" s="262">
        <v>3807</v>
      </c>
      <c r="C103" s="262">
        <v>3791</v>
      </c>
    </row>
    <row r="104" spans="1:3" ht="20.100000000000001" customHeight="1">
      <c r="A104" s="182" t="s">
        <v>382</v>
      </c>
      <c r="B104" s="262">
        <v>31616</v>
      </c>
      <c r="C104" s="262">
        <v>31266</v>
      </c>
    </row>
    <row r="105" spans="1:3" ht="20.100000000000001" customHeight="1">
      <c r="A105" s="182"/>
      <c r="B105" s="262"/>
      <c r="C105" s="262"/>
    </row>
    <row r="106" spans="1:3" ht="20.100000000000001" customHeight="1">
      <c r="B106" s="262"/>
      <c r="C106" s="262"/>
    </row>
    <row r="107" spans="1:3" ht="20.100000000000001" customHeight="1">
      <c r="A107" s="418" t="s">
        <v>386</v>
      </c>
      <c r="B107" s="262"/>
      <c r="C107" s="262"/>
    </row>
    <row r="108" spans="1:3" ht="20.100000000000001" customHeight="1">
      <c r="A108" s="132"/>
      <c r="B108" s="262"/>
      <c r="C108" s="262"/>
    </row>
    <row r="109" spans="1:3" ht="20.100000000000001" customHeight="1">
      <c r="A109" s="178" t="s">
        <v>485</v>
      </c>
      <c r="B109" s="262">
        <v>73241</v>
      </c>
      <c r="C109" s="262">
        <v>82437</v>
      </c>
    </row>
    <row r="110" spans="1:3" ht="20.100000000000001" customHeight="1">
      <c r="A110" s="178" t="s">
        <v>486</v>
      </c>
      <c r="B110" s="262">
        <v>3757</v>
      </c>
      <c r="C110" s="262">
        <v>3692</v>
      </c>
    </row>
    <row r="111" spans="1:3" ht="20.100000000000001" customHeight="1">
      <c r="A111" s="178"/>
      <c r="B111" s="262"/>
      <c r="C111" s="262"/>
    </row>
    <row r="112" spans="1:3" ht="20.100000000000001" customHeight="1">
      <c r="A112" s="178"/>
      <c r="B112" s="262"/>
      <c r="C112" s="262"/>
    </row>
    <row r="113" spans="1:3" ht="20.100000000000001" customHeight="1">
      <c r="A113" s="418" t="s">
        <v>70</v>
      </c>
      <c r="B113" s="131" t="s">
        <v>462</v>
      </c>
      <c r="C113" s="419" t="str">
        <f>$C$6</f>
        <v>AÑO 2020</v>
      </c>
    </row>
    <row r="114" spans="1:3" ht="20.100000000000001" customHeight="1">
      <c r="A114" s="132"/>
    </row>
    <row r="115" spans="1:3" ht="20.100000000000001" customHeight="1">
      <c r="A115" s="127" t="s">
        <v>153</v>
      </c>
      <c r="B115" s="133">
        <v>2581</v>
      </c>
      <c r="C115" s="133">
        <v>1556</v>
      </c>
    </row>
    <row r="116" spans="1:3" ht="20.100000000000001" customHeight="1">
      <c r="A116" s="127" t="s">
        <v>315</v>
      </c>
      <c r="B116" s="133">
        <v>3628</v>
      </c>
      <c r="C116" s="133">
        <v>2835</v>
      </c>
    </row>
    <row r="117" spans="1:3" ht="20.100000000000001" customHeight="1">
      <c r="A117" s="127" t="s">
        <v>406</v>
      </c>
      <c r="B117" s="133">
        <v>25</v>
      </c>
      <c r="C117" s="133">
        <v>37</v>
      </c>
    </row>
    <row r="118" spans="1:3" ht="20.100000000000001" customHeight="1">
      <c r="A118" s="178" t="s">
        <v>407</v>
      </c>
      <c r="B118" s="133">
        <v>3697</v>
      </c>
      <c r="C118" s="133">
        <v>3122</v>
      </c>
    </row>
    <row r="119" spans="1:3" ht="20.100000000000001" customHeight="1">
      <c r="A119" s="178" t="s">
        <v>368</v>
      </c>
      <c r="B119" s="133">
        <v>79</v>
      </c>
      <c r="C119" s="133">
        <v>40</v>
      </c>
    </row>
    <row r="120" spans="1:3" ht="20.100000000000001" customHeight="1">
      <c r="A120" s="127" t="s">
        <v>7</v>
      </c>
      <c r="B120" s="133">
        <v>241</v>
      </c>
      <c r="C120" s="133">
        <v>282</v>
      </c>
    </row>
    <row r="121" spans="1:3" ht="20.100000000000001" customHeight="1">
      <c r="A121" s="127" t="s">
        <v>408</v>
      </c>
      <c r="B121" s="133">
        <v>3</v>
      </c>
      <c r="C121" s="133">
        <v>0</v>
      </c>
    </row>
    <row r="122" spans="1:3" ht="20.100000000000001" customHeight="1">
      <c r="A122" s="127" t="s">
        <v>409</v>
      </c>
      <c r="B122" s="133">
        <v>575</v>
      </c>
      <c r="C122" s="133">
        <v>325</v>
      </c>
    </row>
    <row r="123" spans="1:3" ht="20.100000000000001" customHeight="1">
      <c r="A123" s="165" t="s">
        <v>340</v>
      </c>
      <c r="B123" s="133">
        <v>5</v>
      </c>
      <c r="C123" s="133">
        <v>5</v>
      </c>
    </row>
    <row r="124" spans="1:3" ht="20.100000000000001" customHeight="1">
      <c r="A124" s="165" t="s">
        <v>410</v>
      </c>
      <c r="B124" s="133">
        <v>145</v>
      </c>
      <c r="C124" s="133">
        <v>42</v>
      </c>
    </row>
    <row r="125" spans="1:3" ht="20.100000000000001" customHeight="1">
      <c r="A125" s="127" t="s">
        <v>167</v>
      </c>
      <c r="B125" s="133">
        <v>404</v>
      </c>
      <c r="C125" s="133">
        <v>338</v>
      </c>
    </row>
    <row r="127" spans="1:3" ht="20.100000000000001" customHeight="1">
      <c r="A127" s="418" t="s">
        <v>394</v>
      </c>
      <c r="B127" s="262"/>
      <c r="C127" s="262"/>
    </row>
    <row r="128" spans="1:3" ht="20.100000000000001" customHeight="1">
      <c r="A128" s="187"/>
      <c r="B128" s="262"/>
      <c r="C128" s="262"/>
    </row>
    <row r="129" spans="1:3" ht="20.100000000000001" customHeight="1">
      <c r="A129" s="186" t="s">
        <v>389</v>
      </c>
      <c r="B129" s="262">
        <v>3391</v>
      </c>
      <c r="C129" s="262">
        <v>3108</v>
      </c>
    </row>
    <row r="130" spans="1:3" ht="20.100000000000001" customHeight="1">
      <c r="A130" s="188" t="s">
        <v>390</v>
      </c>
      <c r="B130" s="262">
        <v>1463</v>
      </c>
      <c r="C130" s="262">
        <v>938</v>
      </c>
    </row>
    <row r="131" spans="1:3" ht="20.100000000000001" customHeight="1">
      <c r="A131" s="188" t="s">
        <v>391</v>
      </c>
      <c r="B131" s="262">
        <v>3241</v>
      </c>
      <c r="C131" s="262">
        <v>2353</v>
      </c>
    </row>
    <row r="132" spans="1:3" ht="20.100000000000001" customHeight="1">
      <c r="A132" s="188" t="s">
        <v>392</v>
      </c>
      <c r="B132" s="262">
        <v>184</v>
      </c>
      <c r="C132" s="262">
        <v>69</v>
      </c>
    </row>
    <row r="133" spans="1:3" ht="20.100000000000001" customHeight="1">
      <c r="A133" s="188" t="s">
        <v>393</v>
      </c>
      <c r="B133" s="262">
        <v>221</v>
      </c>
      <c r="C133" s="262">
        <v>217</v>
      </c>
    </row>
    <row r="137" spans="1:3" ht="20.100000000000001" customHeight="1">
      <c r="A137" s="418" t="s">
        <v>154</v>
      </c>
    </row>
    <row r="138" spans="1:3" ht="20.100000000000001" customHeight="1">
      <c r="A138" s="132"/>
    </row>
    <row r="139" spans="1:3" ht="20.100000000000001" customHeight="1">
      <c r="A139" s="127" t="s">
        <v>311</v>
      </c>
      <c r="B139" s="133">
        <v>99</v>
      </c>
      <c r="C139" s="133">
        <v>64</v>
      </c>
    </row>
    <row r="140" spans="1:3" ht="20.100000000000001" customHeight="1">
      <c r="A140" s="127" t="s">
        <v>312</v>
      </c>
      <c r="B140" s="133">
        <v>21</v>
      </c>
      <c r="C140" s="133">
        <v>3</v>
      </c>
    </row>
    <row r="141" spans="1:3" ht="20.100000000000001" customHeight="1">
      <c r="A141" s="127" t="s">
        <v>155</v>
      </c>
      <c r="B141" s="133">
        <v>386</v>
      </c>
      <c r="C141" s="133">
        <v>273</v>
      </c>
    </row>
    <row r="142" spans="1:3" ht="20.100000000000001" customHeight="1">
      <c r="A142" s="134" t="s">
        <v>313</v>
      </c>
      <c r="B142" s="133">
        <v>21</v>
      </c>
      <c r="C142" s="133">
        <v>12</v>
      </c>
    </row>
    <row r="143" spans="1:3" ht="20.100000000000001" customHeight="1">
      <c r="A143" s="127" t="s">
        <v>314</v>
      </c>
      <c r="B143" s="133">
        <v>1134</v>
      </c>
      <c r="C143" s="133">
        <v>765</v>
      </c>
    </row>
    <row r="144" spans="1:3" ht="20.100000000000001" customHeight="1">
      <c r="A144" s="165" t="s">
        <v>333</v>
      </c>
      <c r="B144" s="133">
        <v>30</v>
      </c>
      <c r="C144" s="133">
        <v>69</v>
      </c>
    </row>
    <row r="147" spans="1:3" ht="20.100000000000001" customHeight="1">
      <c r="A147" s="328"/>
      <c r="B147" s="424"/>
      <c r="C147" s="424"/>
    </row>
    <row r="148" spans="1:3" ht="20.100000000000001" customHeight="1">
      <c r="A148" s="418" t="s">
        <v>250</v>
      </c>
      <c r="B148" s="419" t="s">
        <v>462</v>
      </c>
      <c r="C148" s="419" t="str">
        <f>$C$6</f>
        <v>AÑO 2020</v>
      </c>
    </row>
    <row r="149" spans="1:3" ht="20.100000000000001" customHeight="1">
      <c r="A149" s="132"/>
    </row>
    <row r="150" spans="1:3" ht="20.100000000000001" customHeight="1">
      <c r="A150" s="132" t="s">
        <v>190</v>
      </c>
    </row>
    <row r="151" spans="1:3" ht="20.100000000000001" customHeight="1">
      <c r="A151" s="127" t="s">
        <v>168</v>
      </c>
      <c r="B151" s="133">
        <v>8476</v>
      </c>
    </row>
    <row r="152" spans="1:3" ht="20.100000000000001" customHeight="1">
      <c r="A152" s="127" t="s">
        <v>169</v>
      </c>
      <c r="B152" s="133">
        <v>83</v>
      </c>
      <c r="C152" s="133">
        <v>81</v>
      </c>
    </row>
    <row r="153" spans="1:3" ht="20.100000000000001" customHeight="1">
      <c r="A153" s="165" t="s">
        <v>342</v>
      </c>
      <c r="B153" s="133">
        <v>698</v>
      </c>
      <c r="C153" s="133">
        <v>665</v>
      </c>
    </row>
    <row r="154" spans="1:3" ht="20.100000000000001" customHeight="1">
      <c r="A154" s="132" t="s">
        <v>252</v>
      </c>
    </row>
    <row r="155" spans="1:3" ht="20.100000000000001" customHeight="1">
      <c r="A155" s="127" t="s">
        <v>254</v>
      </c>
      <c r="B155" s="133">
        <v>3</v>
      </c>
      <c r="C155" s="133">
        <v>0</v>
      </c>
    </row>
    <row r="156" spans="1:3" ht="20.100000000000001" customHeight="1">
      <c r="A156" s="127" t="s">
        <v>170</v>
      </c>
      <c r="B156" s="133">
        <v>1010</v>
      </c>
      <c r="C156" s="133">
        <v>1006</v>
      </c>
    </row>
    <row r="157" spans="1:3" ht="20.100000000000001" customHeight="1">
      <c r="A157" s="127" t="s">
        <v>253</v>
      </c>
      <c r="B157" s="133">
        <v>27311</v>
      </c>
      <c r="C157" s="133">
        <v>26565</v>
      </c>
    </row>
    <row r="158" spans="1:3" ht="20.100000000000001" customHeight="1">
      <c r="A158" s="127" t="s">
        <v>171</v>
      </c>
      <c r="B158" s="133">
        <v>2227</v>
      </c>
      <c r="C158" s="133">
        <v>2072</v>
      </c>
    </row>
    <row r="159" spans="1:3" ht="20.100000000000001" customHeight="1">
      <c r="A159" s="127" t="s">
        <v>172</v>
      </c>
      <c r="B159" s="133">
        <v>312</v>
      </c>
      <c r="C159" s="133">
        <v>283</v>
      </c>
    </row>
    <row r="160" spans="1:3" ht="20.100000000000001" customHeight="1">
      <c r="A160" s="127" t="s">
        <v>251</v>
      </c>
      <c r="B160" s="133">
        <v>173752</v>
      </c>
      <c r="C160" s="133">
        <v>169572</v>
      </c>
    </row>
    <row r="163" spans="1:3" ht="20.100000000000001" customHeight="1">
      <c r="A163" s="418" t="s">
        <v>256</v>
      </c>
      <c r="B163" s="131"/>
      <c r="C163" s="131"/>
    </row>
    <row r="164" spans="1:3" ht="20.100000000000001" customHeight="1">
      <c r="A164" s="132"/>
    </row>
    <row r="165" spans="1:3" ht="20.100000000000001" customHeight="1">
      <c r="A165" s="127" t="s">
        <v>487</v>
      </c>
      <c r="B165" s="133">
        <v>9093</v>
      </c>
      <c r="C165" s="133">
        <v>8177</v>
      </c>
    </row>
    <row r="166" spans="1:3" ht="20.100000000000001" customHeight="1">
      <c r="A166" s="127" t="s">
        <v>488</v>
      </c>
      <c r="B166" s="133">
        <v>6492</v>
      </c>
      <c r="C166" s="133">
        <v>5623</v>
      </c>
    </row>
    <row r="167" spans="1:3" ht="20.100000000000001" customHeight="1">
      <c r="A167" s="127" t="s">
        <v>489</v>
      </c>
      <c r="B167" s="133">
        <v>2601</v>
      </c>
      <c r="C167" s="133">
        <v>2554</v>
      </c>
    </row>
    <row r="168" spans="1:3" ht="20.100000000000001" customHeight="1">
      <c r="A168" s="127" t="s">
        <v>490</v>
      </c>
      <c r="B168" s="133">
        <v>381</v>
      </c>
      <c r="C168" s="133">
        <v>413</v>
      </c>
    </row>
    <row r="169" spans="1:3" ht="20.100000000000001" customHeight="1">
      <c r="A169" s="127" t="s">
        <v>491</v>
      </c>
      <c r="B169" s="133">
        <v>103</v>
      </c>
      <c r="C169" s="133">
        <v>215</v>
      </c>
    </row>
    <row r="172" spans="1:3" ht="20.100000000000001" customHeight="1">
      <c r="A172" s="418" t="s">
        <v>257</v>
      </c>
      <c r="B172" s="329" t="s">
        <v>463</v>
      </c>
      <c r="C172" s="329"/>
    </row>
    <row r="173" spans="1:3" ht="20.100000000000001" customHeight="1">
      <c r="A173" s="132"/>
    </row>
    <row r="174" spans="1:3" ht="20.100000000000001" customHeight="1">
      <c r="A174" s="178" t="s">
        <v>492</v>
      </c>
      <c r="B174" s="133">
        <v>621</v>
      </c>
      <c r="C174" s="133">
        <v>957</v>
      </c>
    </row>
    <row r="175" spans="1:3" ht="20.100000000000001" customHeight="1">
      <c r="A175" s="127" t="s">
        <v>493</v>
      </c>
      <c r="B175" s="133">
        <v>1235</v>
      </c>
      <c r="C175" s="133">
        <v>997</v>
      </c>
    </row>
    <row r="176" spans="1:3" ht="20.100000000000001" customHeight="1">
      <c r="A176" s="178" t="s">
        <v>494</v>
      </c>
      <c r="B176" s="133">
        <v>777</v>
      </c>
      <c r="C176" s="133">
        <v>666</v>
      </c>
    </row>
    <row r="177" spans="1:3" ht="20.100000000000001" customHeight="1">
      <c r="A177" s="127" t="s">
        <v>495</v>
      </c>
      <c r="B177" s="133">
        <v>433</v>
      </c>
      <c r="C177" s="133">
        <v>944</v>
      </c>
    </row>
    <row r="178" spans="1:3" ht="20.100000000000001" customHeight="1">
      <c r="A178" s="127" t="s">
        <v>496</v>
      </c>
      <c r="B178" s="133">
        <v>83</v>
      </c>
      <c r="C178" s="133">
        <v>127</v>
      </c>
    </row>
    <row r="179" spans="1:3" ht="20.100000000000001" customHeight="1">
      <c r="A179" s="127" t="s">
        <v>497</v>
      </c>
      <c r="B179" s="133">
        <v>0</v>
      </c>
      <c r="C179" s="133">
        <v>8</v>
      </c>
    </row>
    <row r="180" spans="1:3" ht="20.100000000000001" customHeight="1">
      <c r="A180" s="178" t="s">
        <v>173</v>
      </c>
      <c r="B180" s="133">
        <v>598</v>
      </c>
      <c r="C180" s="133">
        <v>501</v>
      </c>
    </row>
    <row r="181" spans="1:3" ht="20.100000000000001" customHeight="1">
      <c r="A181" s="178" t="s">
        <v>498</v>
      </c>
      <c r="B181" s="133">
        <v>2419</v>
      </c>
      <c r="C181" s="133">
        <v>1067</v>
      </c>
    </row>
    <row r="182" spans="1:3" ht="20.100000000000001" customHeight="1">
      <c r="A182" s="178" t="s">
        <v>499</v>
      </c>
      <c r="B182" s="133">
        <v>129</v>
      </c>
      <c r="C182" s="133">
        <v>99</v>
      </c>
    </row>
    <row r="183" spans="1:3" ht="20.100000000000001" customHeight="1">
      <c r="A183" s="178" t="s">
        <v>500</v>
      </c>
      <c r="B183" s="133">
        <v>55</v>
      </c>
      <c r="C183" s="133">
        <v>115</v>
      </c>
    </row>
    <row r="186" spans="1:3" ht="20.100000000000001" customHeight="1">
      <c r="A186" s="418" t="s">
        <v>258</v>
      </c>
      <c r="B186" s="419" t="s">
        <v>462</v>
      </c>
      <c r="C186" s="419" t="str">
        <f>$C$6</f>
        <v>AÑO 2020</v>
      </c>
    </row>
    <row r="187" spans="1:3" ht="20.100000000000001" customHeight="1">
      <c r="A187" s="132"/>
    </row>
    <row r="188" spans="1:3" ht="20.100000000000001" customHeight="1">
      <c r="A188" s="127" t="s">
        <v>259</v>
      </c>
      <c r="B188" s="133">
        <v>1649</v>
      </c>
      <c r="C188" s="133">
        <v>831</v>
      </c>
    </row>
    <row r="189" spans="1:3" ht="20.100000000000001" customHeight="1">
      <c r="A189" s="127" t="s">
        <v>174</v>
      </c>
      <c r="B189" s="133">
        <v>671</v>
      </c>
      <c r="C189" s="133">
        <v>498</v>
      </c>
    </row>
    <row r="190" spans="1:3" ht="20.100000000000001" customHeight="1">
      <c r="A190" s="127" t="s">
        <v>175</v>
      </c>
      <c r="B190" s="133">
        <v>4</v>
      </c>
      <c r="C190" s="133">
        <v>0</v>
      </c>
    </row>
    <row r="191" spans="1:3" ht="20.100000000000001" customHeight="1">
      <c r="A191" s="127" t="s">
        <v>260</v>
      </c>
      <c r="B191" s="133">
        <v>1339</v>
      </c>
      <c r="C191" s="133">
        <v>3339</v>
      </c>
    </row>
    <row r="192" spans="1:3" ht="20.100000000000001" customHeight="1">
      <c r="A192" s="165" t="s">
        <v>343</v>
      </c>
      <c r="B192" s="133">
        <v>408</v>
      </c>
      <c r="C192" s="133">
        <v>251</v>
      </c>
    </row>
    <row r="195" spans="1:3" ht="20.100000000000001" customHeight="1">
      <c r="A195" s="418" t="s">
        <v>10</v>
      </c>
      <c r="B195" s="419" t="s">
        <v>462</v>
      </c>
      <c r="C195" s="419" t="str">
        <f>$C$6</f>
        <v>AÑO 2020</v>
      </c>
    </row>
    <row r="196" spans="1:3" ht="20.100000000000001" customHeight="1">
      <c r="A196" s="132"/>
    </row>
    <row r="197" spans="1:3" ht="20.100000000000001" customHeight="1">
      <c r="A197" s="127" t="s">
        <v>176</v>
      </c>
    </row>
    <row r="198" spans="1:3" ht="20.100000000000001" customHeight="1">
      <c r="A198" s="127" t="s">
        <v>177</v>
      </c>
      <c r="B198" s="133">
        <v>253661</v>
      </c>
      <c r="C198" s="133">
        <v>205177</v>
      </c>
    </row>
    <row r="199" spans="1:3" ht="20.100000000000001" customHeight="1">
      <c r="A199" s="127" t="s">
        <v>178</v>
      </c>
      <c r="B199" s="133">
        <v>411</v>
      </c>
      <c r="C199" s="133">
        <v>246</v>
      </c>
    </row>
    <row r="200" spans="1:3" ht="20.100000000000001" customHeight="1">
      <c r="A200" s="127" t="s">
        <v>179</v>
      </c>
      <c r="B200" s="133">
        <v>150</v>
      </c>
      <c r="C200" s="133">
        <v>68</v>
      </c>
    </row>
    <row r="201" spans="1:3" ht="20.100000000000001" customHeight="1">
      <c r="A201" s="127" t="s">
        <v>180</v>
      </c>
      <c r="B201" s="133">
        <v>49400</v>
      </c>
      <c r="C201" s="133">
        <v>45683</v>
      </c>
    </row>
    <row r="202" spans="1:3" ht="20.100000000000001" customHeight="1">
      <c r="A202" s="127" t="s">
        <v>181</v>
      </c>
      <c r="B202" s="133">
        <v>23749</v>
      </c>
      <c r="C202" s="133">
        <v>18371</v>
      </c>
    </row>
    <row r="203" spans="1:3" ht="20.100000000000001" customHeight="1">
      <c r="A203" s="127" t="s">
        <v>11</v>
      </c>
      <c r="B203" s="133">
        <f>41913+3428</f>
        <v>45341</v>
      </c>
      <c r="C203" s="133">
        <v>36681</v>
      </c>
    </row>
    <row r="204" spans="1:3" ht="20.100000000000001" customHeight="1">
      <c r="A204" s="127" t="s">
        <v>182</v>
      </c>
      <c r="B204" s="133">
        <v>19906</v>
      </c>
      <c r="C204" s="133">
        <v>18759</v>
      </c>
    </row>
    <row r="205" spans="1:3" ht="20.100000000000001" customHeight="1">
      <c r="A205" s="127" t="s">
        <v>183</v>
      </c>
      <c r="B205" s="133">
        <v>2056</v>
      </c>
      <c r="C205" s="133">
        <v>2072</v>
      </c>
    </row>
    <row r="206" spans="1:3" ht="20.100000000000001" customHeight="1">
      <c r="A206" s="127" t="s">
        <v>184</v>
      </c>
      <c r="B206" s="133">
        <v>853</v>
      </c>
      <c r="C206" s="133">
        <v>788</v>
      </c>
    </row>
    <row r="207" spans="1:3" ht="20.100000000000001" customHeight="1">
      <c r="A207" s="127" t="s">
        <v>185</v>
      </c>
      <c r="B207" s="133">
        <v>616</v>
      </c>
      <c r="C207" s="133">
        <v>509</v>
      </c>
    </row>
    <row r="208" spans="1:3" ht="20.100000000000001" customHeight="1">
      <c r="A208" s="127" t="s">
        <v>186</v>
      </c>
      <c r="B208" s="133">
        <v>812</v>
      </c>
      <c r="C208" s="133">
        <v>645</v>
      </c>
    </row>
    <row r="209" spans="1:5" ht="20.100000000000001" customHeight="1">
      <c r="A209" s="127" t="s">
        <v>187</v>
      </c>
      <c r="B209" s="133">
        <v>1686</v>
      </c>
      <c r="C209" s="133">
        <v>1622</v>
      </c>
    </row>
    <row r="210" spans="1:5" ht="20.100000000000001" customHeight="1">
      <c r="A210" s="127" t="s">
        <v>264</v>
      </c>
      <c r="B210" s="133">
        <v>888</v>
      </c>
      <c r="C210" s="133">
        <v>850</v>
      </c>
    </row>
    <row r="211" spans="1:5" ht="20.100000000000001" customHeight="1">
      <c r="A211" s="127" t="s">
        <v>48</v>
      </c>
      <c r="B211" s="133">
        <v>2931</v>
      </c>
      <c r="C211" s="133">
        <v>2476</v>
      </c>
    </row>
    <row r="212" spans="1:5" ht="20.100000000000001" customHeight="1">
      <c r="A212" s="127" t="s">
        <v>49</v>
      </c>
      <c r="B212" s="133">
        <v>3496</v>
      </c>
      <c r="C212" s="133">
        <v>2452</v>
      </c>
    </row>
    <row r="214" spans="1:5" ht="20.100000000000001" customHeight="1">
      <c r="A214" s="127" t="s">
        <v>44</v>
      </c>
    </row>
    <row r="217" spans="1:5" ht="20.100000000000001" customHeight="1">
      <c r="A217" s="425" t="s">
        <v>45</v>
      </c>
    </row>
    <row r="218" spans="1:5" s="130" customFormat="1" ht="20.100000000000001" customHeight="1">
      <c r="B218" s="347"/>
      <c r="C218" s="347"/>
    </row>
    <row r="219" spans="1:5" s="130" customFormat="1" ht="20.100000000000001" customHeight="1">
      <c r="B219" s="347"/>
      <c r="C219" s="347"/>
    </row>
    <row r="220" spans="1:5" s="130" customFormat="1" ht="20.100000000000001" customHeight="1">
      <c r="B220" s="347"/>
      <c r="C220" s="347"/>
    </row>
    <row r="221" spans="1:5" s="130" customFormat="1" ht="20.100000000000001" customHeight="1">
      <c r="A221" s="418" t="s">
        <v>373</v>
      </c>
      <c r="B221" s="421" t="s">
        <v>462</v>
      </c>
      <c r="C221" s="419" t="str">
        <f>$C$6</f>
        <v>AÑO 2020</v>
      </c>
    </row>
    <row r="222" spans="1:5" s="130" customFormat="1" ht="20.100000000000001" customHeight="1">
      <c r="A222" s="127"/>
      <c r="B222" s="133"/>
      <c r="C222" s="133"/>
    </row>
    <row r="223" spans="1:5" s="130" customFormat="1" ht="20.100000000000001" customHeight="1">
      <c r="A223" s="132" t="s">
        <v>374</v>
      </c>
      <c r="B223" s="263">
        <v>2702</v>
      </c>
      <c r="C223" s="263">
        <v>2347</v>
      </c>
      <c r="D223" s="127"/>
      <c r="E223" s="127"/>
    </row>
    <row r="224" spans="1:5" s="130" customFormat="1" ht="20.100000000000001" customHeight="1">
      <c r="A224" s="178" t="s">
        <v>375</v>
      </c>
      <c r="B224" s="133">
        <v>2577</v>
      </c>
      <c r="C224" s="133">
        <v>2270</v>
      </c>
      <c r="D224" s="127"/>
      <c r="E224" s="127"/>
    </row>
    <row r="225" spans="1:5" s="130" customFormat="1" ht="20.100000000000001" customHeight="1">
      <c r="A225" s="178" t="s">
        <v>376</v>
      </c>
      <c r="B225" s="133">
        <v>125</v>
      </c>
      <c r="C225" s="133">
        <v>77</v>
      </c>
      <c r="D225" s="127"/>
      <c r="E225" s="127"/>
    </row>
    <row r="226" spans="1:5" ht="20.100000000000001" customHeight="1">
      <c r="A226" s="178"/>
    </row>
    <row r="227" spans="1:5" ht="20.100000000000001" customHeight="1">
      <c r="A227" s="132" t="s">
        <v>377</v>
      </c>
      <c r="B227" s="265">
        <v>1196</v>
      </c>
      <c r="C227" s="265">
        <v>1184</v>
      </c>
    </row>
    <row r="228" spans="1:5" ht="20.100000000000001" customHeight="1">
      <c r="A228" s="178" t="s">
        <v>501</v>
      </c>
      <c r="B228" s="262">
        <v>1000</v>
      </c>
      <c r="C228" s="262">
        <v>990</v>
      </c>
    </row>
    <row r="229" spans="1:5" ht="20.100000000000001" customHeight="1">
      <c r="A229" s="178" t="s">
        <v>502</v>
      </c>
      <c r="B229" s="262">
        <v>20</v>
      </c>
      <c r="C229" s="262">
        <v>24</v>
      </c>
    </row>
    <row r="230" spans="1:5" ht="20.100000000000001" customHeight="1">
      <c r="A230" s="178" t="s">
        <v>503</v>
      </c>
      <c r="B230" s="262">
        <v>33</v>
      </c>
      <c r="C230" s="262">
        <v>32</v>
      </c>
    </row>
    <row r="231" spans="1:5" ht="20.100000000000001" customHeight="1">
      <c r="A231" s="178" t="s">
        <v>504</v>
      </c>
      <c r="B231" s="133">
        <v>13</v>
      </c>
      <c r="C231" s="133">
        <v>16</v>
      </c>
    </row>
    <row r="232" spans="1:5" ht="20.100000000000001" customHeight="1">
      <c r="A232" s="178" t="s">
        <v>505</v>
      </c>
      <c r="B232" s="345">
        <v>130</v>
      </c>
      <c r="C232" s="345">
        <v>122</v>
      </c>
    </row>
    <row r="233" spans="1:5" ht="20.100000000000001" customHeight="1">
      <c r="A233" s="178" t="s">
        <v>506</v>
      </c>
      <c r="B233" s="133">
        <v>1463</v>
      </c>
      <c r="C233" s="133">
        <v>1393</v>
      </c>
    </row>
    <row r="234" spans="1:5" ht="20.100000000000001" customHeight="1">
      <c r="A234" s="178" t="s">
        <v>507</v>
      </c>
      <c r="B234" s="345">
        <v>1441</v>
      </c>
      <c r="C234" s="345">
        <v>1381</v>
      </c>
    </row>
    <row r="235" spans="1:5" ht="20.100000000000001" customHeight="1">
      <c r="A235" s="344" t="s">
        <v>508</v>
      </c>
      <c r="B235" s="346">
        <v>1227</v>
      </c>
      <c r="C235" s="346">
        <v>986</v>
      </c>
    </row>
    <row r="236" spans="1:5" ht="20.100000000000001" customHeight="1">
      <c r="A236" s="178" t="s">
        <v>509</v>
      </c>
      <c r="B236" s="262">
        <v>389</v>
      </c>
      <c r="C236" s="262">
        <v>336</v>
      </c>
    </row>
    <row r="237" spans="1:5" ht="20.100000000000001" customHeight="1">
      <c r="A237" s="178" t="s">
        <v>510</v>
      </c>
      <c r="B237" s="262">
        <v>132</v>
      </c>
      <c r="C237" s="262">
        <v>103</v>
      </c>
    </row>
    <row r="238" spans="1:5" ht="20.100000000000001" customHeight="1">
      <c r="A238" s="178" t="s">
        <v>511</v>
      </c>
      <c r="B238" s="262">
        <v>0</v>
      </c>
      <c r="C238" s="262">
        <v>0</v>
      </c>
    </row>
    <row r="239" spans="1:5" ht="20.100000000000001" customHeight="1">
      <c r="A239" s="178" t="s">
        <v>512</v>
      </c>
      <c r="B239" s="262">
        <v>0</v>
      </c>
      <c r="C239" s="262">
        <v>0</v>
      </c>
    </row>
    <row r="240" spans="1:5" ht="20.100000000000001" customHeight="1">
      <c r="A240" s="178" t="s">
        <v>513</v>
      </c>
      <c r="B240" s="133">
        <v>224</v>
      </c>
      <c r="C240" s="133">
        <v>143</v>
      </c>
    </row>
    <row r="241" spans="1:3" ht="20.100000000000001" customHeight="1">
      <c r="A241" s="178" t="s">
        <v>514</v>
      </c>
      <c r="B241" s="133">
        <v>274</v>
      </c>
      <c r="C241" s="133">
        <v>197</v>
      </c>
    </row>
    <row r="242" spans="1:3" ht="20.100000000000001" customHeight="1">
      <c r="A242" s="178" t="s">
        <v>515</v>
      </c>
      <c r="B242" s="262">
        <v>208</v>
      </c>
      <c r="C242" s="262">
        <v>207</v>
      </c>
    </row>
    <row r="243" spans="1:3" ht="20.100000000000001" customHeight="1">
      <c r="A243" s="178" t="s">
        <v>516</v>
      </c>
      <c r="B243" s="262">
        <v>98</v>
      </c>
      <c r="C243" s="262">
        <v>65</v>
      </c>
    </row>
    <row r="244" spans="1:3" ht="20.100000000000001" customHeight="1">
      <c r="A244" s="344" t="s">
        <v>517</v>
      </c>
      <c r="B244" s="346">
        <v>134</v>
      </c>
      <c r="C244" s="346">
        <v>138</v>
      </c>
    </row>
    <row r="245" spans="1:3" ht="20.100000000000001" customHeight="1">
      <c r="A245" s="178" t="s">
        <v>518</v>
      </c>
      <c r="B245" s="262">
        <v>16</v>
      </c>
      <c r="C245" s="262">
        <v>8</v>
      </c>
    </row>
    <row r="246" spans="1:3" ht="20.100000000000001" customHeight="1">
      <c r="A246" s="178" t="s">
        <v>519</v>
      </c>
      <c r="B246" s="262">
        <v>85</v>
      </c>
      <c r="C246" s="262">
        <v>84</v>
      </c>
    </row>
    <row r="247" spans="1:3" ht="20.100000000000001" customHeight="1">
      <c r="A247" s="178" t="s">
        <v>520</v>
      </c>
      <c r="B247" s="262">
        <v>33</v>
      </c>
      <c r="C247" s="262">
        <v>46</v>
      </c>
    </row>
    <row r="248" spans="1:3" ht="20.100000000000001" customHeight="1">
      <c r="A248" s="178" t="s">
        <v>521</v>
      </c>
      <c r="B248" s="262">
        <v>0</v>
      </c>
      <c r="C248" s="262">
        <v>2</v>
      </c>
    </row>
    <row r="249" spans="1:3" ht="20.100000000000001" customHeight="1">
      <c r="A249" s="178" t="s">
        <v>522</v>
      </c>
      <c r="B249" s="262">
        <v>3044</v>
      </c>
      <c r="C249" s="262">
        <v>2371</v>
      </c>
    </row>
    <row r="250" spans="1:3" ht="20.100000000000001" customHeight="1">
      <c r="A250" s="178" t="s">
        <v>523</v>
      </c>
      <c r="B250" s="262">
        <v>12136</v>
      </c>
      <c r="C250" s="262">
        <v>9491</v>
      </c>
    </row>
    <row r="251" spans="1:3" ht="20.100000000000001" customHeight="1">
      <c r="A251" s="178" t="s">
        <v>524</v>
      </c>
      <c r="B251" s="262">
        <v>560</v>
      </c>
      <c r="C251" s="262">
        <v>537</v>
      </c>
    </row>
    <row r="252" spans="1:3" ht="20.100000000000001" customHeight="1">
      <c r="A252" s="178" t="s">
        <v>525</v>
      </c>
      <c r="B252" s="262">
        <v>292</v>
      </c>
      <c r="C252" s="262">
        <v>317</v>
      </c>
    </row>
    <row r="253" spans="1:3" ht="20.100000000000001" customHeight="1">
      <c r="A253" s="178" t="s">
        <v>526</v>
      </c>
      <c r="B253" s="262">
        <v>1606</v>
      </c>
      <c r="C253" s="262">
        <v>1243</v>
      </c>
    </row>
    <row r="254" spans="1:3" ht="20.100000000000001" customHeight="1">
      <c r="A254" s="178" t="s">
        <v>527</v>
      </c>
      <c r="B254" s="262">
        <v>395</v>
      </c>
      <c r="C254" s="262">
        <v>291</v>
      </c>
    </row>
    <row r="255" spans="1:3" ht="20.100000000000001" customHeight="1">
      <c r="A255" s="178" t="s">
        <v>9</v>
      </c>
      <c r="B255" s="345">
        <v>3005</v>
      </c>
      <c r="C255" s="345">
        <v>2073</v>
      </c>
    </row>
    <row r="258" spans="1:3" ht="20.100000000000001" customHeight="1">
      <c r="A258" s="418" t="s">
        <v>72</v>
      </c>
      <c r="B258" s="419" t="s">
        <v>462</v>
      </c>
      <c r="C258" s="419" t="str">
        <f>$C$6</f>
        <v>AÑO 2020</v>
      </c>
    </row>
    <row r="259" spans="1:3" ht="20.100000000000001" customHeight="1">
      <c r="A259" s="132"/>
    </row>
    <row r="260" spans="1:3" ht="20.100000000000001" customHeight="1">
      <c r="A260" s="127" t="s">
        <v>73</v>
      </c>
      <c r="B260" s="262">
        <v>3736</v>
      </c>
      <c r="C260" s="262">
        <v>2081</v>
      </c>
    </row>
    <row r="263" spans="1:3" ht="20.100000000000001" customHeight="1">
      <c r="A263" s="418" t="s">
        <v>331</v>
      </c>
    </row>
    <row r="264" spans="1:3" ht="20.100000000000001" customHeight="1">
      <c r="A264" s="132"/>
    </row>
    <row r="265" spans="1:3" ht="20.100000000000001" customHeight="1">
      <c r="A265" s="127" t="s">
        <v>427</v>
      </c>
      <c r="B265" s="133">
        <v>207</v>
      </c>
      <c r="C265" s="133">
        <v>187</v>
      </c>
    </row>
    <row r="266" spans="1:3" ht="20.100000000000001" customHeight="1">
      <c r="A266" s="127" t="s">
        <v>528</v>
      </c>
      <c r="B266" s="133">
        <v>1</v>
      </c>
      <c r="C266" s="133">
        <v>2</v>
      </c>
    </row>
    <row r="267" spans="1:3" ht="20.100000000000001" customHeight="1">
      <c r="A267" s="127" t="s">
        <v>428</v>
      </c>
      <c r="B267" s="262">
        <v>140</v>
      </c>
      <c r="C267" s="262">
        <v>69</v>
      </c>
    </row>
    <row r="268" spans="1:3" ht="20.100000000000001" customHeight="1">
      <c r="A268" s="127" t="s">
        <v>429</v>
      </c>
      <c r="B268" s="262">
        <v>853</v>
      </c>
      <c r="C268" s="262">
        <v>382</v>
      </c>
    </row>
    <row r="269" spans="1:3" ht="20.100000000000001" customHeight="1">
      <c r="A269" s="127" t="s">
        <v>529</v>
      </c>
      <c r="B269" s="262">
        <v>3406</v>
      </c>
      <c r="C269" s="262">
        <v>2478</v>
      </c>
    </row>
    <row r="272" spans="1:3" ht="20.100000000000001" customHeight="1">
      <c r="A272" s="418" t="s">
        <v>196</v>
      </c>
      <c r="B272" s="131"/>
      <c r="C272" s="131"/>
    </row>
    <row r="273" spans="1:3" ht="20.100000000000001" customHeight="1">
      <c r="A273" s="132"/>
    </row>
    <row r="274" spans="1:3" ht="20.100000000000001" customHeight="1">
      <c r="A274" s="127" t="s">
        <v>530</v>
      </c>
      <c r="B274" s="262">
        <v>7223</v>
      </c>
      <c r="C274" s="262">
        <v>5517</v>
      </c>
    </row>
    <row r="275" spans="1:3" ht="20.100000000000001" customHeight="1">
      <c r="A275" s="127" t="s">
        <v>531</v>
      </c>
      <c r="B275" s="262">
        <v>696</v>
      </c>
      <c r="C275" s="262">
        <v>458</v>
      </c>
    </row>
    <row r="276" spans="1:3" ht="20.100000000000001" customHeight="1">
      <c r="A276" s="127" t="s">
        <v>266</v>
      </c>
      <c r="B276" s="262">
        <v>5759</v>
      </c>
      <c r="C276" s="262">
        <v>4439</v>
      </c>
    </row>
    <row r="277" spans="1:3" ht="20.100000000000001" customHeight="1">
      <c r="A277" s="127" t="s">
        <v>418</v>
      </c>
      <c r="B277" s="262">
        <v>337</v>
      </c>
      <c r="C277" s="262">
        <v>387</v>
      </c>
    </row>
    <row r="278" spans="1:3" ht="20.100000000000001" customHeight="1">
      <c r="A278" s="127" t="s">
        <v>419</v>
      </c>
      <c r="B278" s="262">
        <v>241</v>
      </c>
      <c r="C278" s="262">
        <v>200</v>
      </c>
    </row>
    <row r="279" spans="1:3" ht="20.100000000000001" customHeight="1">
      <c r="A279" s="127" t="s">
        <v>420</v>
      </c>
      <c r="B279" s="262">
        <v>2489</v>
      </c>
      <c r="C279" s="262">
        <v>649</v>
      </c>
    </row>
    <row r="280" spans="1:3" ht="20.100000000000001" customHeight="1">
      <c r="A280" s="127" t="s">
        <v>75</v>
      </c>
      <c r="B280" s="262">
        <v>5689</v>
      </c>
      <c r="C280" s="262">
        <v>4029</v>
      </c>
    </row>
    <row r="281" spans="1:3" ht="20.100000000000001" customHeight="1">
      <c r="A281" s="127" t="s">
        <v>421</v>
      </c>
      <c r="B281" s="262">
        <v>3725</v>
      </c>
      <c r="C281" s="262">
        <v>808</v>
      </c>
    </row>
    <row r="282" spans="1:3" ht="20.100000000000001" customHeight="1">
      <c r="A282" s="165" t="s">
        <v>8</v>
      </c>
      <c r="B282" s="262">
        <v>190</v>
      </c>
      <c r="C282" s="262">
        <v>162</v>
      </c>
    </row>
    <row r="283" spans="1:3" ht="20.100000000000001" customHeight="1">
      <c r="A283" s="165" t="s">
        <v>422</v>
      </c>
      <c r="B283" s="262">
        <v>135</v>
      </c>
      <c r="C283" s="262">
        <v>150</v>
      </c>
    </row>
    <row r="284" spans="1:3" ht="20.100000000000001" customHeight="1">
      <c r="A284" s="127" t="s">
        <v>423</v>
      </c>
      <c r="B284" s="262">
        <v>3203</v>
      </c>
      <c r="C284" s="262">
        <v>2277</v>
      </c>
    </row>
    <row r="285" spans="1:3" ht="20.100000000000001" customHeight="1">
      <c r="A285" s="127" t="s">
        <v>74</v>
      </c>
      <c r="B285" s="262">
        <v>2190</v>
      </c>
      <c r="C285" s="262">
        <v>2567</v>
      </c>
    </row>
    <row r="286" spans="1:3" ht="20.100000000000001" customHeight="1">
      <c r="B286" s="262"/>
      <c r="C286" s="262"/>
    </row>
    <row r="288" spans="1:3" ht="20.100000000000001" customHeight="1">
      <c r="A288" s="418" t="s">
        <v>290</v>
      </c>
    </row>
    <row r="289" spans="1:3" ht="20.100000000000001" customHeight="1">
      <c r="A289" s="132"/>
    </row>
    <row r="290" spans="1:3" ht="20.100000000000001" customHeight="1">
      <c r="A290" s="127" t="s">
        <v>74</v>
      </c>
      <c r="B290" s="262">
        <v>5060</v>
      </c>
      <c r="C290" s="262">
        <v>5463</v>
      </c>
    </row>
    <row r="293" spans="1:3" ht="20.100000000000001" customHeight="1">
      <c r="A293" s="418" t="s">
        <v>464</v>
      </c>
      <c r="B293" s="419" t="s">
        <v>462</v>
      </c>
      <c r="C293" s="419" t="str">
        <f>$C$6</f>
        <v>AÑO 2020</v>
      </c>
    </row>
    <row r="294" spans="1:3" ht="20.100000000000001" customHeight="1">
      <c r="A294" s="132"/>
    </row>
    <row r="295" spans="1:3" ht="20.100000000000001" customHeight="1">
      <c r="A295" s="132" t="s">
        <v>532</v>
      </c>
    </row>
    <row r="296" spans="1:3" ht="20.100000000000001" customHeight="1">
      <c r="A296" s="178" t="s">
        <v>533</v>
      </c>
      <c r="B296" s="262">
        <v>9581</v>
      </c>
      <c r="C296" s="262">
        <v>10545</v>
      </c>
    </row>
    <row r="297" spans="1:3" ht="20.100000000000001" customHeight="1">
      <c r="A297" s="178" t="s">
        <v>534</v>
      </c>
      <c r="B297" s="133">
        <v>765</v>
      </c>
      <c r="C297" s="133">
        <v>559</v>
      </c>
    </row>
    <row r="298" spans="1:3" ht="20.100000000000001" customHeight="1">
      <c r="A298" s="344" t="s">
        <v>535</v>
      </c>
      <c r="B298" s="133" t="s">
        <v>195</v>
      </c>
      <c r="C298" s="133" t="s">
        <v>195</v>
      </c>
    </row>
    <row r="299" spans="1:3" ht="20.100000000000001" customHeight="1">
      <c r="A299" s="178" t="s">
        <v>536</v>
      </c>
      <c r="B299" s="133">
        <v>3514</v>
      </c>
      <c r="C299" s="133">
        <v>2404</v>
      </c>
    </row>
    <row r="300" spans="1:3" ht="20.100000000000001" customHeight="1">
      <c r="A300" s="127" t="s">
        <v>537</v>
      </c>
      <c r="B300" s="262">
        <v>1952</v>
      </c>
      <c r="C300" s="262">
        <v>1479</v>
      </c>
    </row>
    <row r="301" spans="1:3" ht="20.100000000000001" customHeight="1">
      <c r="A301" s="127" t="s">
        <v>538</v>
      </c>
      <c r="B301" s="262">
        <v>385</v>
      </c>
      <c r="C301" s="262">
        <v>278</v>
      </c>
    </row>
    <row r="302" spans="1:3" ht="20.100000000000001" customHeight="1">
      <c r="A302" s="127" t="s">
        <v>539</v>
      </c>
      <c r="B302" s="262">
        <v>181</v>
      </c>
      <c r="C302" s="262">
        <v>91</v>
      </c>
    </row>
    <row r="303" spans="1:3" ht="20.100000000000001" customHeight="1">
      <c r="A303" s="127" t="s">
        <v>540</v>
      </c>
      <c r="B303" s="262">
        <v>202</v>
      </c>
      <c r="C303" s="262">
        <v>182</v>
      </c>
    </row>
    <row r="304" spans="1:3" ht="20.100000000000001" customHeight="1">
      <c r="A304" s="127" t="s">
        <v>541</v>
      </c>
      <c r="B304" s="262">
        <v>180</v>
      </c>
      <c r="C304" s="262">
        <v>161</v>
      </c>
    </row>
    <row r="305" spans="1:3" ht="20.100000000000001" customHeight="1">
      <c r="A305" s="127" t="s">
        <v>542</v>
      </c>
      <c r="B305" s="262">
        <v>1221</v>
      </c>
      <c r="C305" s="262">
        <v>1083</v>
      </c>
    </row>
    <row r="306" spans="1:3" ht="20.100000000000001" customHeight="1">
      <c r="A306" s="127" t="s">
        <v>543</v>
      </c>
      <c r="B306" s="262">
        <v>250</v>
      </c>
      <c r="C306" s="262">
        <v>166</v>
      </c>
    </row>
    <row r="307" spans="1:3" ht="20.100000000000001" customHeight="1">
      <c r="A307" s="178" t="s">
        <v>544</v>
      </c>
      <c r="B307" s="262">
        <v>252</v>
      </c>
      <c r="C307" s="262">
        <v>193</v>
      </c>
    </row>
    <row r="308" spans="1:3" ht="20.100000000000001" customHeight="1">
      <c r="A308" s="127" t="s">
        <v>545</v>
      </c>
      <c r="B308" s="262">
        <v>6</v>
      </c>
      <c r="C308" s="262">
        <v>4</v>
      </c>
    </row>
    <row r="309" spans="1:3" ht="20.100000000000001" customHeight="1">
      <c r="A309" s="344" t="s">
        <v>546</v>
      </c>
    </row>
    <row r="310" spans="1:3" ht="20.100000000000001" customHeight="1">
      <c r="A310" s="178" t="s">
        <v>536</v>
      </c>
      <c r="B310" s="133">
        <v>4579</v>
      </c>
      <c r="C310" s="133">
        <v>4040</v>
      </c>
    </row>
    <row r="311" spans="1:3" ht="20.100000000000001" customHeight="1">
      <c r="A311" s="127" t="s">
        <v>547</v>
      </c>
      <c r="B311" s="262">
        <v>99</v>
      </c>
      <c r="C311" s="262">
        <v>76</v>
      </c>
    </row>
    <row r="314" spans="1:3" ht="20.100000000000001" customHeight="1">
      <c r="A314" s="418" t="s">
        <v>388</v>
      </c>
    </row>
    <row r="315" spans="1:3" ht="20.100000000000001" customHeight="1">
      <c r="A315" s="132"/>
    </row>
    <row r="316" spans="1:3" ht="20.100000000000001" customHeight="1">
      <c r="A316" s="178" t="s">
        <v>423</v>
      </c>
      <c r="B316" s="262">
        <v>179</v>
      </c>
      <c r="C316" s="262">
        <v>62</v>
      </c>
    </row>
    <row r="317" spans="1:3" ht="20.100000000000001" customHeight="1">
      <c r="A317" s="182" t="s">
        <v>50</v>
      </c>
      <c r="B317" s="262">
        <v>165</v>
      </c>
      <c r="C317" s="262">
        <v>109</v>
      </c>
    </row>
    <row r="320" spans="1:3" ht="20.100000000000001" customHeight="1">
      <c r="A320" s="418" t="s">
        <v>387</v>
      </c>
    </row>
    <row r="321" spans="1:3" ht="20.100000000000001" customHeight="1">
      <c r="A321" s="132"/>
    </row>
    <row r="322" spans="1:3" ht="20.100000000000001" customHeight="1">
      <c r="A322" s="127" t="s">
        <v>380</v>
      </c>
      <c r="B322" s="133">
        <v>3077</v>
      </c>
      <c r="C322" s="133">
        <v>2735</v>
      </c>
    </row>
    <row r="323" spans="1:3" ht="20.100000000000001" customHeight="1">
      <c r="A323" s="127" t="s">
        <v>77</v>
      </c>
      <c r="B323" s="262">
        <v>6154</v>
      </c>
      <c r="C323" s="262">
        <v>5470</v>
      </c>
    </row>
    <row r="324" spans="1:3" ht="20.100000000000001" customHeight="1">
      <c r="A324" s="127" t="s">
        <v>9</v>
      </c>
      <c r="B324" s="262">
        <v>81</v>
      </c>
      <c r="C324" s="262">
        <v>100</v>
      </c>
    </row>
    <row r="327" spans="1:3" ht="20.100000000000001" customHeight="1">
      <c r="A327" s="418" t="s">
        <v>294</v>
      </c>
    </row>
    <row r="328" spans="1:3" ht="20.100000000000001" customHeight="1">
      <c r="A328" s="132"/>
    </row>
    <row r="329" spans="1:3" ht="20.100000000000001" customHeight="1">
      <c r="A329" s="127" t="s">
        <v>50</v>
      </c>
      <c r="B329" s="133">
        <v>71</v>
      </c>
      <c r="C329" s="133">
        <v>33</v>
      </c>
    </row>
    <row r="330" spans="1:3" ht="20.100000000000001" customHeight="1">
      <c r="A330" s="127" t="s">
        <v>78</v>
      </c>
      <c r="B330" s="133">
        <v>562</v>
      </c>
      <c r="C330" s="133">
        <v>796</v>
      </c>
    </row>
    <row r="331" spans="1:3" ht="20.100000000000001" customHeight="1">
      <c r="A331" s="127" t="s">
        <v>9</v>
      </c>
      <c r="B331" s="133">
        <v>989</v>
      </c>
      <c r="C331" s="133">
        <v>887</v>
      </c>
    </row>
    <row r="334" spans="1:3" ht="20.100000000000001" customHeight="1">
      <c r="A334" s="418" t="s">
        <v>79</v>
      </c>
      <c r="B334" s="419" t="s">
        <v>462</v>
      </c>
      <c r="C334" s="419" t="str">
        <f>$C$6</f>
        <v>AÑO 2020</v>
      </c>
    </row>
    <row r="335" spans="1:3" ht="20.100000000000001" customHeight="1">
      <c r="A335" s="132"/>
    </row>
    <row r="336" spans="1:3" ht="20.100000000000001" customHeight="1">
      <c r="A336" s="178" t="s">
        <v>548</v>
      </c>
      <c r="B336" s="262">
        <v>15626</v>
      </c>
      <c r="C336" s="262">
        <v>16302</v>
      </c>
    </row>
    <row r="337" spans="1:3" ht="20.100000000000001" customHeight="1">
      <c r="A337" s="178" t="s">
        <v>549</v>
      </c>
      <c r="B337" s="262">
        <v>95.537127299224082</v>
      </c>
      <c r="C337" s="262">
        <v>103.0393735204358</v>
      </c>
    </row>
    <row r="338" spans="1:3" ht="20.100000000000001" customHeight="1">
      <c r="A338" s="178" t="s">
        <v>550</v>
      </c>
      <c r="B338" s="133">
        <v>15127</v>
      </c>
      <c r="C338" s="133">
        <v>15960</v>
      </c>
    </row>
    <row r="339" spans="1:3" ht="20.100000000000001" customHeight="1">
      <c r="A339" s="178" t="s">
        <v>551</v>
      </c>
      <c r="B339" s="262">
        <v>2.8333333333333335</v>
      </c>
      <c r="C339" s="262">
        <v>2.1666666666666665</v>
      </c>
    </row>
    <row r="340" spans="1:3" ht="20.100000000000001" customHeight="1">
      <c r="A340" s="178" t="s">
        <v>552</v>
      </c>
      <c r="B340" s="133">
        <v>800</v>
      </c>
      <c r="C340" s="133">
        <v>633</v>
      </c>
    </row>
    <row r="341" spans="1:3" ht="20.100000000000001" customHeight="1">
      <c r="A341" s="178" t="s">
        <v>424</v>
      </c>
      <c r="B341" s="262">
        <v>88.5</v>
      </c>
      <c r="C341" s="262">
        <v>89.166666666666671</v>
      </c>
    </row>
    <row r="342" spans="1:3" ht="20.100000000000001" customHeight="1">
      <c r="A342" s="178" t="s">
        <v>553</v>
      </c>
      <c r="B342" s="262">
        <v>13883</v>
      </c>
      <c r="C342" s="262">
        <v>13994</v>
      </c>
    </row>
    <row r="343" spans="1:3" ht="20.100000000000001" customHeight="1">
      <c r="A343" s="164" t="s">
        <v>554</v>
      </c>
      <c r="B343" s="262">
        <v>108.08333333333333</v>
      </c>
      <c r="C343" s="262">
        <v>98</v>
      </c>
    </row>
    <row r="344" spans="1:3" ht="20.100000000000001" customHeight="1">
      <c r="A344" s="127" t="s">
        <v>555</v>
      </c>
      <c r="B344" s="133">
        <v>71</v>
      </c>
      <c r="C344" s="133">
        <v>70.833333333333329</v>
      </c>
    </row>
    <row r="345" spans="1:3" ht="20.100000000000001" customHeight="1">
      <c r="A345" s="127" t="s">
        <v>556</v>
      </c>
      <c r="B345" s="262">
        <v>7.333333333333333</v>
      </c>
      <c r="C345" s="262">
        <v>7.666666666666667</v>
      </c>
    </row>
    <row r="346" spans="1:3" ht="20.100000000000001" customHeight="1">
      <c r="A346" s="165" t="s">
        <v>557</v>
      </c>
      <c r="B346" s="262">
        <v>37.083333333333336</v>
      </c>
      <c r="C346" s="262">
        <v>27.166666666666668</v>
      </c>
    </row>
    <row r="347" spans="1:3" ht="20.100000000000001" customHeight="1">
      <c r="A347" s="165" t="s">
        <v>558</v>
      </c>
      <c r="B347" s="262">
        <v>546</v>
      </c>
      <c r="C347" s="262">
        <v>379</v>
      </c>
    </row>
    <row r="348" spans="1:3" ht="20.100000000000001" customHeight="1">
      <c r="A348" s="127" t="s">
        <v>559</v>
      </c>
      <c r="B348" s="262">
        <v>68</v>
      </c>
      <c r="C348" s="262">
        <v>91</v>
      </c>
    </row>
    <row r="349" spans="1:3" ht="20.100000000000001" customHeight="1">
      <c r="B349" s="262"/>
      <c r="C349" s="262"/>
    </row>
    <row r="350" spans="1:3" ht="20.100000000000001" customHeight="1">
      <c r="B350" s="262"/>
      <c r="C350" s="262"/>
    </row>
    <row r="351" spans="1:3" ht="20.100000000000001" customHeight="1">
      <c r="A351" s="418" t="s">
        <v>80</v>
      </c>
      <c r="B351" s="262"/>
      <c r="C351" s="262"/>
    </row>
    <row r="352" spans="1:3" ht="20.100000000000001" customHeight="1">
      <c r="A352" s="132"/>
      <c r="B352" s="262"/>
      <c r="C352" s="262"/>
    </row>
    <row r="353" spans="1:3" ht="20.100000000000001" customHeight="1">
      <c r="A353" s="127" t="s">
        <v>267</v>
      </c>
      <c r="B353" s="262">
        <v>743</v>
      </c>
      <c r="C353" s="262">
        <v>580</v>
      </c>
    </row>
    <row r="354" spans="1:3" ht="20.100000000000001" customHeight="1">
      <c r="A354" s="127" t="s">
        <v>560</v>
      </c>
      <c r="B354" s="262">
        <v>327</v>
      </c>
      <c r="C354" s="262">
        <v>324</v>
      </c>
    </row>
    <row r="355" spans="1:3" ht="20.100000000000001" customHeight="1">
      <c r="A355" s="127" t="s">
        <v>561</v>
      </c>
      <c r="B355" s="262">
        <v>6</v>
      </c>
      <c r="C355" s="262">
        <v>18</v>
      </c>
    </row>
    <row r="356" spans="1:3" ht="20.100000000000001" customHeight="1">
      <c r="A356" s="127" t="s">
        <v>562</v>
      </c>
      <c r="B356" s="262">
        <v>39</v>
      </c>
      <c r="C356" s="262">
        <v>10</v>
      </c>
    </row>
    <row r="357" spans="1:3" ht="20.100000000000001" customHeight="1">
      <c r="A357" s="127" t="s">
        <v>271</v>
      </c>
      <c r="B357" s="262">
        <v>717</v>
      </c>
      <c r="C357" s="262">
        <f>616+348</f>
        <v>964</v>
      </c>
    </row>
    <row r="360" spans="1:3" ht="20.100000000000001" customHeight="1">
      <c r="A360" s="418" t="s">
        <v>81</v>
      </c>
    </row>
    <row r="361" spans="1:3" ht="20.100000000000001" customHeight="1">
      <c r="A361" s="132"/>
    </row>
    <row r="362" spans="1:3" ht="20.100000000000001" customHeight="1">
      <c r="A362" s="165" t="s">
        <v>563</v>
      </c>
      <c r="B362" s="262">
        <v>8</v>
      </c>
      <c r="C362" s="262">
        <v>20</v>
      </c>
    </row>
    <row r="363" spans="1:3" ht="20.100000000000001" customHeight="1">
      <c r="A363" s="164" t="s">
        <v>334</v>
      </c>
      <c r="B363" s="262">
        <v>33</v>
      </c>
      <c r="C363" s="262">
        <v>22</v>
      </c>
    </row>
    <row r="364" spans="1:3" ht="20.100000000000001" customHeight="1">
      <c r="A364" s="127" t="s">
        <v>564</v>
      </c>
      <c r="B364" s="262">
        <v>1308</v>
      </c>
      <c r="C364" s="262">
        <v>1244</v>
      </c>
    </row>
    <row r="365" spans="1:3" ht="20.100000000000001" customHeight="1">
      <c r="A365" s="127" t="s">
        <v>565</v>
      </c>
      <c r="B365" s="262">
        <v>1589</v>
      </c>
      <c r="C365" s="262">
        <v>2072</v>
      </c>
    </row>
    <row r="366" spans="1:3" ht="20.100000000000001" customHeight="1">
      <c r="B366" s="262"/>
      <c r="C366" s="262"/>
    </row>
    <row r="367" spans="1:3" ht="20.100000000000001" customHeight="1">
      <c r="A367" s="165"/>
      <c r="B367" s="262"/>
      <c r="C367" s="262"/>
    </row>
    <row r="368" spans="1:3" ht="20.100000000000001" customHeight="1">
      <c r="A368" s="418" t="s">
        <v>344</v>
      </c>
      <c r="B368" s="419" t="s">
        <v>462</v>
      </c>
      <c r="C368" s="419" t="str">
        <f>$C$6</f>
        <v>AÑO 2020</v>
      </c>
    </row>
    <row r="369" spans="1:3" ht="20.100000000000001" customHeight="1">
      <c r="A369" s="132"/>
      <c r="B369" s="262"/>
      <c r="C369" s="262"/>
    </row>
    <row r="370" spans="1:3" ht="20.100000000000001" customHeight="1">
      <c r="A370" s="164" t="s">
        <v>369</v>
      </c>
      <c r="B370" s="262">
        <v>299</v>
      </c>
      <c r="C370" s="262">
        <v>161</v>
      </c>
    </row>
    <row r="371" spans="1:3" ht="20.100000000000001" customHeight="1">
      <c r="A371" s="165" t="s">
        <v>345</v>
      </c>
      <c r="B371" s="262">
        <v>3859</v>
      </c>
      <c r="C371" s="262">
        <v>3334</v>
      </c>
    </row>
    <row r="372" spans="1:3" ht="20.100000000000001" customHeight="1">
      <c r="A372" s="165" t="s">
        <v>425</v>
      </c>
      <c r="B372" s="262">
        <v>206</v>
      </c>
      <c r="C372" s="262">
        <v>143</v>
      </c>
    </row>
    <row r="373" spans="1:3" ht="20.100000000000001" customHeight="1">
      <c r="A373" s="165" t="s">
        <v>346</v>
      </c>
      <c r="B373" s="262">
        <v>5</v>
      </c>
      <c r="C373" s="262">
        <v>3</v>
      </c>
    </row>
    <row r="374" spans="1:3" ht="20.100000000000001" customHeight="1">
      <c r="A374" s="165" t="s">
        <v>347</v>
      </c>
      <c r="B374" s="262">
        <v>53</v>
      </c>
      <c r="C374" s="262">
        <v>59</v>
      </c>
    </row>
    <row r="375" spans="1:3" ht="20.100000000000001" customHeight="1">
      <c r="A375" s="165" t="s">
        <v>348</v>
      </c>
      <c r="B375" s="262">
        <v>141</v>
      </c>
      <c r="C375" s="262">
        <v>119</v>
      </c>
    </row>
    <row r="376" spans="1:3" ht="20.100000000000001" customHeight="1">
      <c r="A376" s="165" t="s">
        <v>566</v>
      </c>
      <c r="B376" s="262">
        <v>5</v>
      </c>
      <c r="C376" s="262">
        <v>1</v>
      </c>
    </row>
    <row r="377" spans="1:3" ht="20.100000000000001" customHeight="1">
      <c r="A377" s="165" t="s">
        <v>349</v>
      </c>
      <c r="B377" s="262">
        <v>42</v>
      </c>
      <c r="C377" s="262"/>
    </row>
    <row r="378" spans="1:3" ht="20.100000000000001" customHeight="1">
      <c r="A378" s="165" t="s">
        <v>9</v>
      </c>
      <c r="B378" s="262">
        <v>2089</v>
      </c>
      <c r="C378" s="262">
        <f>65+1475</f>
        <v>1540</v>
      </c>
    </row>
    <row r="379" spans="1:3" ht="20.100000000000001" customHeight="1">
      <c r="A379" s="165"/>
      <c r="B379" s="262"/>
      <c r="C379" s="262"/>
    </row>
    <row r="380" spans="1:3" ht="20.100000000000001" customHeight="1">
      <c r="A380" s="165"/>
      <c r="B380" s="262"/>
      <c r="C380" s="262"/>
    </row>
    <row r="381" spans="1:3" ht="20.100000000000001" customHeight="1">
      <c r="A381" s="418" t="s">
        <v>291</v>
      </c>
      <c r="B381" s="262"/>
      <c r="C381" s="262"/>
    </row>
    <row r="382" spans="1:3" ht="20.100000000000001" customHeight="1">
      <c r="A382" s="132"/>
      <c r="B382" s="262"/>
      <c r="C382" s="262"/>
    </row>
    <row r="383" spans="1:3" ht="20.100000000000001" customHeight="1">
      <c r="A383" s="127" t="s">
        <v>74</v>
      </c>
      <c r="B383" s="262">
        <v>24268</v>
      </c>
      <c r="C383" s="262">
        <v>24066</v>
      </c>
    </row>
    <row r="384" spans="1:3" ht="20.100000000000001" customHeight="1">
      <c r="B384" s="262"/>
      <c r="C384" s="262"/>
    </row>
    <row r="385" spans="1:3" ht="20.100000000000001" customHeight="1">
      <c r="B385" s="262"/>
      <c r="C385" s="262"/>
    </row>
    <row r="386" spans="1:3" ht="20.100000000000001" customHeight="1">
      <c r="A386" s="418" t="s">
        <v>268</v>
      </c>
      <c r="B386" s="262"/>
      <c r="C386" s="262"/>
    </row>
    <row r="387" spans="1:3" ht="20.100000000000001" customHeight="1">
      <c r="A387" s="132"/>
      <c r="B387" s="262"/>
      <c r="C387" s="262"/>
    </row>
    <row r="388" spans="1:3" ht="20.100000000000001" customHeight="1">
      <c r="A388" s="127" t="s">
        <v>567</v>
      </c>
      <c r="B388" s="262"/>
      <c r="C388" s="262"/>
    </row>
    <row r="389" spans="1:3" ht="20.100000000000001" customHeight="1">
      <c r="A389" s="127" t="s">
        <v>568</v>
      </c>
      <c r="B389" s="262">
        <v>1500</v>
      </c>
      <c r="C389" s="262">
        <v>1565</v>
      </c>
    </row>
    <row r="390" spans="1:3" ht="20.100000000000001" customHeight="1">
      <c r="A390" s="127" t="s">
        <v>569</v>
      </c>
      <c r="B390" s="262">
        <v>24526</v>
      </c>
      <c r="C390" s="262">
        <v>25204</v>
      </c>
    </row>
    <row r="391" spans="1:3" ht="20.100000000000001" customHeight="1">
      <c r="A391" s="127" t="s">
        <v>84</v>
      </c>
      <c r="B391" s="262" t="s">
        <v>195</v>
      </c>
      <c r="C391" s="262" t="s">
        <v>195</v>
      </c>
    </row>
    <row r="392" spans="1:3" ht="20.100000000000001" customHeight="1">
      <c r="A392" s="127" t="s">
        <v>568</v>
      </c>
      <c r="B392" s="262">
        <v>316</v>
      </c>
      <c r="C392" s="262">
        <v>361</v>
      </c>
    </row>
    <row r="393" spans="1:3" ht="20.100000000000001" customHeight="1">
      <c r="A393" s="127" t="s">
        <v>269</v>
      </c>
      <c r="B393" s="262">
        <v>760</v>
      </c>
      <c r="C393" s="262">
        <v>752</v>
      </c>
    </row>
    <row r="394" spans="1:3" ht="20.100000000000001" customHeight="1">
      <c r="A394" s="127" t="s">
        <v>570</v>
      </c>
      <c r="B394" s="262"/>
      <c r="C394" s="262"/>
    </row>
    <row r="395" spans="1:3" ht="20.100000000000001" customHeight="1">
      <c r="A395" s="127" t="s">
        <v>568</v>
      </c>
      <c r="B395" s="262">
        <v>230</v>
      </c>
      <c r="C395" s="262">
        <v>395</v>
      </c>
    </row>
    <row r="396" spans="1:3" ht="20.100000000000001" customHeight="1">
      <c r="A396" s="127" t="s">
        <v>569</v>
      </c>
      <c r="B396" s="262">
        <v>5537</v>
      </c>
      <c r="C396" s="262">
        <v>10124</v>
      </c>
    </row>
    <row r="397" spans="1:3" ht="20.100000000000001" customHeight="1">
      <c r="A397" s="127" t="s">
        <v>571</v>
      </c>
      <c r="B397" s="262">
        <v>126</v>
      </c>
      <c r="C397" s="262">
        <v>133</v>
      </c>
    </row>
    <row r="398" spans="1:3" ht="20.100000000000001" customHeight="1">
      <c r="A398" s="127" t="s">
        <v>572</v>
      </c>
      <c r="B398" s="262">
        <v>1934</v>
      </c>
      <c r="C398" s="262">
        <v>2017</v>
      </c>
    </row>
    <row r="401" spans="1:3" ht="20.100000000000001" customHeight="1">
      <c r="A401" s="418" t="s">
        <v>270</v>
      </c>
      <c r="B401" s="419" t="s">
        <v>462</v>
      </c>
      <c r="C401" s="419" t="str">
        <f>$C$6</f>
        <v>AÑO 2020</v>
      </c>
    </row>
    <row r="402" spans="1:3" ht="20.100000000000001" customHeight="1">
      <c r="A402" s="132"/>
    </row>
    <row r="403" spans="1:3" ht="20.100000000000001" customHeight="1">
      <c r="A403" s="178" t="s">
        <v>9</v>
      </c>
      <c r="B403" s="262">
        <v>2886</v>
      </c>
      <c r="C403" s="262">
        <f>21+1949</f>
        <v>1970</v>
      </c>
    </row>
    <row r="404" spans="1:3" ht="20.100000000000001" customHeight="1">
      <c r="A404" s="178"/>
      <c r="B404" s="262"/>
      <c r="C404" s="262"/>
    </row>
    <row r="405" spans="1:3" ht="20.100000000000001" customHeight="1">
      <c r="B405" s="262"/>
      <c r="C405" s="262"/>
    </row>
    <row r="406" spans="1:3" ht="20.100000000000001" customHeight="1">
      <c r="A406" s="418" t="s">
        <v>197</v>
      </c>
      <c r="B406" s="262"/>
      <c r="C406" s="262"/>
    </row>
    <row r="407" spans="1:3" ht="20.100000000000001" customHeight="1">
      <c r="A407" s="132"/>
      <c r="B407" s="262"/>
      <c r="C407" s="262"/>
    </row>
    <row r="408" spans="1:3" ht="20.100000000000001" customHeight="1">
      <c r="A408" s="127" t="s">
        <v>573</v>
      </c>
      <c r="B408" s="262">
        <v>143262</v>
      </c>
      <c r="C408" s="262">
        <v>78776</v>
      </c>
    </row>
    <row r="409" spans="1:3" ht="20.100000000000001" customHeight="1">
      <c r="A409" s="127" t="s">
        <v>574</v>
      </c>
      <c r="B409" s="262">
        <v>132204</v>
      </c>
      <c r="C409" s="262">
        <v>53282.3</v>
      </c>
    </row>
    <row r="410" spans="1:3" ht="20.100000000000001" customHeight="1">
      <c r="A410" s="127" t="s">
        <v>575</v>
      </c>
      <c r="B410" s="262">
        <v>1050</v>
      </c>
      <c r="C410" s="262">
        <v>112</v>
      </c>
    </row>
    <row r="411" spans="1:3" ht="20.100000000000001" customHeight="1">
      <c r="A411" s="127" t="s">
        <v>576</v>
      </c>
      <c r="B411" s="262">
        <v>21368</v>
      </c>
      <c r="C411" s="262">
        <v>12334</v>
      </c>
    </row>
    <row r="412" spans="1:3" ht="20.100000000000001" customHeight="1">
      <c r="A412" s="127" t="s">
        <v>577</v>
      </c>
      <c r="B412" s="262">
        <v>36298</v>
      </c>
      <c r="C412" s="262">
        <v>8464</v>
      </c>
    </row>
    <row r="413" spans="1:3" ht="20.100000000000001" customHeight="1">
      <c r="A413" s="127" t="s">
        <v>578</v>
      </c>
      <c r="B413" s="262">
        <v>1129</v>
      </c>
      <c r="C413" s="262">
        <v>643</v>
      </c>
    </row>
    <row r="414" spans="1:3" ht="20.100000000000001" customHeight="1">
      <c r="A414" s="266" t="s">
        <v>579</v>
      </c>
      <c r="B414" s="262">
        <v>18320</v>
      </c>
      <c r="C414" s="262">
        <v>13703</v>
      </c>
    </row>
    <row r="415" spans="1:3" ht="20.100000000000001" customHeight="1">
      <c r="A415" s="164" t="s">
        <v>580</v>
      </c>
      <c r="B415" s="262">
        <v>12497</v>
      </c>
      <c r="C415" s="262">
        <v>8181</v>
      </c>
    </row>
    <row r="416" spans="1:3" ht="20.100000000000001" customHeight="1">
      <c r="A416" s="127" t="s">
        <v>276</v>
      </c>
      <c r="B416" s="262">
        <v>1392</v>
      </c>
      <c r="C416" s="262">
        <v>756</v>
      </c>
    </row>
    <row r="417" spans="1:3" ht="20.100000000000001" customHeight="1">
      <c r="A417" s="127" t="s">
        <v>275</v>
      </c>
      <c r="B417" s="262">
        <v>129</v>
      </c>
      <c r="C417" s="262">
        <v>117</v>
      </c>
    </row>
    <row r="418" spans="1:3" ht="20.100000000000001" customHeight="1">
      <c r="A418" s="127" t="s">
        <v>581</v>
      </c>
      <c r="B418" s="262">
        <v>391</v>
      </c>
      <c r="C418" s="262">
        <v>273</v>
      </c>
    </row>
    <row r="419" spans="1:3" ht="20.100000000000001" customHeight="1">
      <c r="A419" s="127" t="s">
        <v>12</v>
      </c>
      <c r="B419" s="262">
        <v>77</v>
      </c>
      <c r="C419" s="262">
        <v>76</v>
      </c>
    </row>
    <row r="420" spans="1:3" ht="20.100000000000001" customHeight="1">
      <c r="B420" s="262"/>
      <c r="C420" s="262"/>
    </row>
    <row r="421" spans="1:3" ht="20.100000000000001" customHeight="1">
      <c r="B421" s="262"/>
      <c r="C421" s="262"/>
    </row>
    <row r="422" spans="1:3" ht="20.100000000000001" customHeight="1">
      <c r="A422" s="418" t="s">
        <v>82</v>
      </c>
      <c r="B422" s="262"/>
      <c r="C422" s="262"/>
    </row>
    <row r="423" spans="1:3" ht="20.100000000000001" customHeight="1">
      <c r="A423" s="132"/>
      <c r="B423" s="262"/>
      <c r="C423" s="262"/>
    </row>
    <row r="424" spans="1:3" ht="20.100000000000001" customHeight="1">
      <c r="A424" s="178" t="s">
        <v>582</v>
      </c>
      <c r="B424" s="262">
        <v>1143</v>
      </c>
      <c r="C424" s="262">
        <v>790</v>
      </c>
    </row>
    <row r="425" spans="1:3" ht="20.100000000000001" customHeight="1">
      <c r="A425" s="178" t="s">
        <v>583</v>
      </c>
      <c r="B425" s="262">
        <v>565</v>
      </c>
      <c r="C425" s="262">
        <v>449</v>
      </c>
    </row>
    <row r="426" spans="1:3" ht="20.100000000000001" customHeight="1">
      <c r="A426" s="178" t="s">
        <v>372</v>
      </c>
      <c r="B426" s="262">
        <v>1222</v>
      </c>
      <c r="C426" s="262">
        <v>1230</v>
      </c>
    </row>
    <row r="427" spans="1:3" ht="20.100000000000001" customHeight="1">
      <c r="A427" s="178" t="s">
        <v>371</v>
      </c>
      <c r="B427" s="262">
        <v>217</v>
      </c>
      <c r="C427" s="262">
        <v>144</v>
      </c>
    </row>
    <row r="428" spans="1:3" ht="20.100000000000001" customHeight="1">
      <c r="A428" s="178" t="s">
        <v>584</v>
      </c>
      <c r="B428" s="262">
        <v>1562</v>
      </c>
      <c r="C428" s="262">
        <v>1411</v>
      </c>
    </row>
    <row r="429" spans="1:3" ht="20.100000000000001" customHeight="1">
      <c r="A429" s="178" t="s">
        <v>585</v>
      </c>
      <c r="B429" s="262">
        <v>149</v>
      </c>
      <c r="C429" s="262">
        <v>71</v>
      </c>
    </row>
    <row r="430" spans="1:3" ht="20.100000000000001" customHeight="1">
      <c r="A430" s="127" t="s">
        <v>586</v>
      </c>
      <c r="B430" s="262">
        <v>31</v>
      </c>
      <c r="C430" s="262">
        <v>29</v>
      </c>
    </row>
    <row r="431" spans="1:3" ht="20.100000000000001" customHeight="1">
      <c r="A431" s="178" t="s">
        <v>587</v>
      </c>
      <c r="B431" s="262">
        <v>657</v>
      </c>
      <c r="C431" s="262">
        <v>473</v>
      </c>
    </row>
    <row r="432" spans="1:3" ht="20.100000000000001" customHeight="1">
      <c r="A432" s="127" t="s">
        <v>83</v>
      </c>
      <c r="B432" s="262">
        <v>53</v>
      </c>
      <c r="C432" s="262">
        <v>26</v>
      </c>
    </row>
    <row r="433" spans="1:3" ht="20.100000000000001" customHeight="1">
      <c r="A433" s="127" t="s">
        <v>588</v>
      </c>
      <c r="B433" s="262">
        <v>173</v>
      </c>
      <c r="C433" s="262">
        <v>140</v>
      </c>
    </row>
    <row r="434" spans="1:3" ht="20.100000000000001" customHeight="1">
      <c r="A434" s="127" t="s">
        <v>426</v>
      </c>
      <c r="B434" s="262">
        <v>969</v>
      </c>
      <c r="C434" s="262">
        <v>654</v>
      </c>
    </row>
    <row r="435" spans="1:3" ht="20.100000000000001" customHeight="1">
      <c r="A435" s="127" t="s">
        <v>589</v>
      </c>
      <c r="B435" s="262">
        <v>603</v>
      </c>
      <c r="C435" s="262">
        <v>691</v>
      </c>
    </row>
    <row r="436" spans="1:3" ht="20.100000000000001" customHeight="1">
      <c r="A436" s="127" t="s">
        <v>590</v>
      </c>
      <c r="B436" s="262">
        <v>399</v>
      </c>
      <c r="C436" s="262">
        <v>202</v>
      </c>
    </row>
    <row r="437" spans="1:3" ht="20.100000000000001" customHeight="1">
      <c r="A437" s="127" t="s">
        <v>591</v>
      </c>
      <c r="B437" s="262">
        <v>613</v>
      </c>
      <c r="C437" s="262">
        <v>501</v>
      </c>
    </row>
    <row r="438" spans="1:3" ht="20.100000000000001" customHeight="1">
      <c r="A438" s="178" t="s">
        <v>592</v>
      </c>
      <c r="B438" s="262">
        <v>34</v>
      </c>
      <c r="C438" s="262">
        <v>24</v>
      </c>
    </row>
    <row r="439" spans="1:3" ht="20.100000000000001" customHeight="1">
      <c r="A439" s="127" t="s">
        <v>46</v>
      </c>
      <c r="B439" s="262">
        <v>84</v>
      </c>
      <c r="C439" s="262"/>
    </row>
    <row r="442" spans="1:3" ht="20.100000000000001" customHeight="1">
      <c r="A442" s="418" t="s">
        <v>13</v>
      </c>
      <c r="B442" s="419" t="s">
        <v>462</v>
      </c>
      <c r="C442" s="419" t="str">
        <f>$C$6</f>
        <v>AÑO 2020</v>
      </c>
    </row>
    <row r="443" spans="1:3" ht="20.100000000000001" customHeight="1">
      <c r="A443" s="132"/>
    </row>
    <row r="444" spans="1:3" ht="20.100000000000001" customHeight="1">
      <c r="A444" s="178" t="s">
        <v>593</v>
      </c>
      <c r="B444" s="262">
        <v>1552</v>
      </c>
      <c r="C444" s="262">
        <v>1421</v>
      </c>
    </row>
    <row r="445" spans="1:3" ht="20.100000000000001" customHeight="1">
      <c r="A445" s="127" t="s">
        <v>594</v>
      </c>
      <c r="B445" s="262">
        <v>271</v>
      </c>
      <c r="C445" s="262">
        <v>282</v>
      </c>
    </row>
    <row r="446" spans="1:3" ht="20.100000000000001" customHeight="1">
      <c r="A446" s="178" t="s">
        <v>595</v>
      </c>
      <c r="B446" s="262">
        <v>695</v>
      </c>
      <c r="C446" s="262">
        <v>527</v>
      </c>
    </row>
    <row r="447" spans="1:3" ht="20.100000000000001" customHeight="1">
      <c r="A447" s="127" t="s">
        <v>596</v>
      </c>
      <c r="B447" s="262">
        <v>180</v>
      </c>
      <c r="C447" s="262">
        <v>176</v>
      </c>
    </row>
    <row r="448" spans="1:3" ht="20.100000000000001" customHeight="1">
      <c r="A448" s="127" t="s">
        <v>597</v>
      </c>
      <c r="B448" s="262">
        <v>124</v>
      </c>
      <c r="C448" s="262">
        <v>47</v>
      </c>
    </row>
    <row r="449" spans="1:3" ht="20.100000000000001" customHeight="1">
      <c r="A449" s="178" t="s">
        <v>598</v>
      </c>
      <c r="B449" s="262">
        <v>1295</v>
      </c>
      <c r="C449" s="262">
        <v>627</v>
      </c>
    </row>
    <row r="450" spans="1:3" ht="20.100000000000001" customHeight="1">
      <c r="A450" s="127" t="s">
        <v>599</v>
      </c>
      <c r="B450" s="262">
        <v>140</v>
      </c>
      <c r="C450" s="262">
        <v>175</v>
      </c>
    </row>
    <row r="451" spans="1:3" ht="20.100000000000001" customHeight="1">
      <c r="A451" s="127" t="s">
        <v>370</v>
      </c>
      <c r="B451" s="262">
        <v>93</v>
      </c>
      <c r="C451" s="262">
        <v>41</v>
      </c>
    </row>
    <row r="452" spans="1:3" ht="20.100000000000001" customHeight="1">
      <c r="A452" s="127" t="s">
        <v>600</v>
      </c>
      <c r="B452" s="262">
        <v>56</v>
      </c>
      <c r="C452" s="262">
        <v>58</v>
      </c>
    </row>
    <row r="453" spans="1:3" ht="20.100000000000001" customHeight="1">
      <c r="A453" s="127" t="s">
        <v>601</v>
      </c>
      <c r="B453" s="133">
        <v>16</v>
      </c>
      <c r="C453" s="133">
        <v>20</v>
      </c>
    </row>
    <row r="454" spans="1:3" ht="20.100000000000001" customHeight="1">
      <c r="A454" s="127" t="s">
        <v>602</v>
      </c>
      <c r="B454" s="133">
        <v>609</v>
      </c>
      <c r="C454" s="133">
        <v>396</v>
      </c>
    </row>
  </sheetData>
  <mergeCells count="1">
    <mergeCell ref="C4:G4"/>
  </mergeCells>
  <phoneticPr fontId="0" type="noConversion"/>
  <printOptions horizontalCentered="1" verticalCentered="1"/>
  <pageMargins left="0.19685039370078741" right="0.19685039370078741" top="0.70866141732283472" bottom="0.70866141732283472" header="0" footer="0"/>
  <pageSetup paperSize="9" scale="74" orientation="portrait" r:id="rId1"/>
  <headerFooter alignWithMargins="0"/>
  <rowBreaks count="13" manualBreakCount="13">
    <brk id="3" max="16383" man="1"/>
    <brk id="45" max="2" man="1"/>
    <brk id="84" max="2" man="1"/>
    <brk id="111" max="2" man="1"/>
    <brk id="146" max="2" man="1"/>
    <brk id="184" max="2" man="1"/>
    <brk id="215" max="2" man="1"/>
    <brk id="256" max="2" man="1"/>
    <brk id="291" max="2" man="1"/>
    <brk id="332" max="2" man="1"/>
    <brk id="366" max="2" man="1"/>
    <brk id="399" max="2" man="1"/>
    <brk id="440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L1445"/>
  <sheetViews>
    <sheetView zoomScaleNormal="100" zoomScaleSheetLayoutView="100" workbookViewId="0"/>
  </sheetViews>
  <sheetFormatPr baseColWidth="10" defaultRowHeight="12.75"/>
  <cols>
    <col min="1" max="1" width="6.7109375" customWidth="1"/>
    <col min="2" max="2" width="8.85546875" customWidth="1"/>
    <col min="3" max="3" width="26.28515625" customWidth="1"/>
    <col min="6" max="6" width="14" customWidth="1"/>
    <col min="7" max="7" width="13.42578125" customWidth="1"/>
    <col min="8" max="8" width="38.42578125" style="231" customWidth="1"/>
    <col min="9" max="9" width="13" customWidth="1"/>
    <col min="10" max="10" width="13.28515625" customWidth="1"/>
    <col min="11" max="11" width="15.7109375" customWidth="1"/>
    <col min="12" max="12" width="18.28515625" customWidth="1"/>
  </cols>
  <sheetData>
    <row r="1" spans="2:11" ht="13.5" thickBot="1">
      <c r="B1" s="76"/>
      <c r="C1" s="76"/>
      <c r="D1" s="76"/>
      <c r="E1" s="76"/>
      <c r="F1" s="76"/>
      <c r="G1" s="76"/>
      <c r="I1" s="104"/>
      <c r="J1" s="78"/>
      <c r="K1" s="77"/>
    </row>
    <row r="2" spans="2:11" ht="13.5" thickBot="1">
      <c r="B2" s="464" t="s">
        <v>127</v>
      </c>
      <c r="C2" s="465"/>
      <c r="D2" s="466"/>
      <c r="F2" s="206">
        <f>$F$265</f>
        <v>2020</v>
      </c>
      <c r="G2" s="76"/>
      <c r="I2" s="126"/>
      <c r="J2" s="126"/>
      <c r="K2" s="126"/>
    </row>
    <row r="3" spans="2:11">
      <c r="B3" s="229"/>
      <c r="C3" s="229"/>
      <c r="D3" s="229"/>
      <c r="F3" s="207"/>
      <c r="I3" s="126"/>
      <c r="J3" s="126"/>
      <c r="K3" s="126"/>
    </row>
    <row r="4" spans="2:11" ht="13.5" thickBot="1">
      <c r="I4" s="126"/>
      <c r="J4" s="126"/>
      <c r="K4" s="126"/>
    </row>
    <row r="5" spans="2:11">
      <c r="B5" s="49" t="s">
        <v>277</v>
      </c>
      <c r="C5" s="50"/>
      <c r="D5" s="51"/>
      <c r="F5" s="208">
        <v>84.2</v>
      </c>
      <c r="I5" s="126"/>
      <c r="J5" s="126"/>
      <c r="K5" s="126"/>
    </row>
    <row r="6" spans="2:11">
      <c r="B6" s="52" t="s">
        <v>191</v>
      </c>
      <c r="C6" s="24"/>
      <c r="D6" s="53"/>
      <c r="F6" s="209">
        <v>2769</v>
      </c>
      <c r="I6" s="126"/>
      <c r="J6" s="126"/>
      <c r="K6" s="126"/>
    </row>
    <row r="7" spans="2:11">
      <c r="B7" s="52" t="s">
        <v>284</v>
      </c>
      <c r="C7" s="24"/>
      <c r="D7" s="53"/>
      <c r="F7" s="332">
        <v>68.761285662694121</v>
      </c>
      <c r="I7" s="126"/>
      <c r="J7" s="126"/>
      <c r="K7" s="126"/>
    </row>
    <row r="8" spans="2:11">
      <c r="B8" s="52" t="s">
        <v>279</v>
      </c>
      <c r="C8" s="24"/>
      <c r="D8" s="53"/>
      <c r="F8" s="222">
        <v>69.8</v>
      </c>
      <c r="I8" s="126"/>
      <c r="J8" s="126"/>
      <c r="K8" s="126"/>
    </row>
    <row r="9" spans="2:11">
      <c r="B9" s="52" t="s">
        <v>47</v>
      </c>
      <c r="C9" s="24"/>
      <c r="D9" s="53"/>
      <c r="F9" s="210">
        <v>7.5</v>
      </c>
      <c r="I9" s="126"/>
      <c r="J9" s="126"/>
      <c r="K9" s="126"/>
    </row>
    <row r="10" spans="2:11">
      <c r="B10" s="52" t="s">
        <v>280</v>
      </c>
      <c r="C10" s="24"/>
      <c r="D10" s="53"/>
      <c r="F10" s="209">
        <v>7394</v>
      </c>
      <c r="I10" s="126"/>
      <c r="J10" s="126"/>
      <c r="K10" s="126"/>
    </row>
    <row r="11" spans="2:11">
      <c r="B11" s="52" t="s">
        <v>281</v>
      </c>
      <c r="C11" s="24"/>
      <c r="D11" s="53"/>
      <c r="F11" s="209">
        <v>14084</v>
      </c>
      <c r="I11" s="126"/>
      <c r="J11" s="126"/>
      <c r="K11" s="126"/>
    </row>
    <row r="12" spans="2:11">
      <c r="B12" s="52" t="s">
        <v>282</v>
      </c>
      <c r="C12" s="24"/>
      <c r="D12" s="53"/>
      <c r="F12" s="209">
        <f>SUM(F10:F11)</f>
        <v>21478</v>
      </c>
      <c r="I12" s="126"/>
      <c r="J12" s="126"/>
      <c r="K12" s="126"/>
    </row>
    <row r="13" spans="2:11">
      <c r="B13" s="52" t="s">
        <v>283</v>
      </c>
      <c r="C13" s="24"/>
      <c r="D13" s="53"/>
      <c r="F13" s="201">
        <f>F11/F10</f>
        <v>1.9047876656748715</v>
      </c>
      <c r="I13" s="126"/>
      <c r="J13" s="126"/>
      <c r="K13" s="126"/>
    </row>
    <row r="14" spans="2:11">
      <c r="B14" s="52" t="s">
        <v>296</v>
      </c>
      <c r="C14" s="24"/>
      <c r="D14" s="53"/>
      <c r="F14" s="202">
        <v>440</v>
      </c>
      <c r="I14" s="126"/>
      <c r="J14" s="126"/>
      <c r="K14" s="126"/>
    </row>
    <row r="15" spans="2:11">
      <c r="B15" s="52" t="s">
        <v>297</v>
      </c>
      <c r="C15" s="24"/>
      <c r="D15" s="53"/>
      <c r="F15" s="202">
        <v>168</v>
      </c>
      <c r="I15" s="126"/>
      <c r="J15" s="126"/>
      <c r="K15" s="126"/>
    </row>
    <row r="16" spans="2:11">
      <c r="B16" s="52" t="s">
        <v>298</v>
      </c>
      <c r="C16" s="24"/>
      <c r="D16" s="53"/>
      <c r="F16" s="202">
        <f>SUM(F14:F15)</f>
        <v>608</v>
      </c>
      <c r="I16" s="126"/>
      <c r="J16" s="126"/>
      <c r="K16" s="126"/>
    </row>
    <row r="17" spans="2:11">
      <c r="B17" s="52" t="s">
        <v>769</v>
      </c>
      <c r="C17" s="24"/>
      <c r="D17" s="53"/>
      <c r="F17" s="230">
        <v>12</v>
      </c>
      <c r="I17" s="126"/>
      <c r="J17" s="126"/>
      <c r="K17" s="126"/>
    </row>
    <row r="18" spans="2:11" ht="13.5" thickBot="1">
      <c r="B18" s="54" t="s">
        <v>770</v>
      </c>
      <c r="C18" s="55"/>
      <c r="D18" s="56"/>
      <c r="F18" s="203">
        <v>2082</v>
      </c>
      <c r="G18" s="57"/>
      <c r="I18" s="126"/>
      <c r="J18" s="126"/>
      <c r="K18" s="126"/>
    </row>
    <row r="19" spans="2:11">
      <c r="I19" s="126"/>
      <c r="J19" s="126"/>
      <c r="K19" s="126"/>
    </row>
    <row r="20" spans="2:11">
      <c r="I20" s="126"/>
      <c r="J20" s="126"/>
      <c r="K20" s="126"/>
    </row>
    <row r="21" spans="2:11" ht="13.5" thickBot="1">
      <c r="I21" s="126"/>
      <c r="J21" s="126"/>
      <c r="K21" s="126"/>
    </row>
    <row r="22" spans="2:11" ht="13.5" thickBot="1">
      <c r="B22" s="190" t="s">
        <v>285</v>
      </c>
      <c r="C22" s="191" t="s">
        <v>286</v>
      </c>
      <c r="D22" s="192"/>
      <c r="E22" s="192"/>
      <c r="F22" s="192"/>
      <c r="G22" s="192"/>
      <c r="H22" s="194" t="s">
        <v>287</v>
      </c>
      <c r="I22" s="193" t="s">
        <v>288</v>
      </c>
      <c r="J22" s="194" t="s">
        <v>289</v>
      </c>
      <c r="K22" s="195" t="s">
        <v>24</v>
      </c>
    </row>
    <row r="23" spans="2:11">
      <c r="B23" s="61">
        <v>175</v>
      </c>
      <c r="C23" s="59" t="s">
        <v>614</v>
      </c>
      <c r="D23" s="60"/>
      <c r="E23" s="60"/>
      <c r="F23" s="60"/>
      <c r="G23" s="60"/>
      <c r="H23" s="63">
        <v>308</v>
      </c>
      <c r="I23" s="62">
        <v>11.095100864553315</v>
      </c>
      <c r="J23" s="62">
        <v>4.5599999999999996</v>
      </c>
      <c r="K23" s="154">
        <v>2.4426000000000001</v>
      </c>
    </row>
    <row r="24" spans="2:11">
      <c r="B24" s="67">
        <v>174</v>
      </c>
      <c r="C24" s="65" t="s">
        <v>615</v>
      </c>
      <c r="D24" s="66"/>
      <c r="E24" s="66"/>
      <c r="F24" s="66"/>
      <c r="G24" s="66"/>
      <c r="H24" s="69">
        <v>204</v>
      </c>
      <c r="I24" s="68">
        <v>7.3487031700288181</v>
      </c>
      <c r="J24" s="68">
        <v>4.9000000000000004</v>
      </c>
      <c r="K24" s="94">
        <v>2.1753999999999998</v>
      </c>
    </row>
    <row r="25" spans="2:11">
      <c r="B25" s="67">
        <v>163</v>
      </c>
      <c r="C25" s="59" t="s">
        <v>616</v>
      </c>
      <c r="D25" s="60"/>
      <c r="E25" s="60"/>
      <c r="F25" s="60"/>
      <c r="G25" s="60"/>
      <c r="H25" s="204">
        <v>106</v>
      </c>
      <c r="I25" s="68">
        <v>3.8184438040345823</v>
      </c>
      <c r="J25" s="72">
        <v>11.36</v>
      </c>
      <c r="K25" s="155">
        <v>4.3825000000000003</v>
      </c>
    </row>
    <row r="26" spans="2:11">
      <c r="B26" s="64">
        <v>194</v>
      </c>
      <c r="C26" s="75" t="s">
        <v>617</v>
      </c>
      <c r="D26" s="58"/>
      <c r="E26" s="58"/>
      <c r="F26" s="58"/>
      <c r="G26" s="58"/>
      <c r="H26" s="69">
        <v>77</v>
      </c>
      <c r="I26" s="70">
        <v>2.7737752161383287</v>
      </c>
      <c r="J26" s="68">
        <v>10.130000000000001</v>
      </c>
      <c r="K26" s="156">
        <v>0.83399999999999996</v>
      </c>
    </row>
    <row r="27" spans="2:11" ht="13.5" thickBot="1">
      <c r="B27" s="64">
        <v>192</v>
      </c>
      <c r="C27" s="75" t="s">
        <v>618</v>
      </c>
      <c r="D27" s="73"/>
      <c r="E27" s="73"/>
      <c r="F27" s="73"/>
      <c r="G27" s="73"/>
      <c r="H27" s="69">
        <v>75</v>
      </c>
      <c r="I27" s="93">
        <v>2.7017291066282421</v>
      </c>
      <c r="J27" s="68">
        <v>7.12</v>
      </c>
      <c r="K27" s="94">
        <v>1.1679999999999999</v>
      </c>
    </row>
    <row r="28" spans="2:11" ht="13.5" thickBot="1">
      <c r="B28" s="255" t="s">
        <v>201</v>
      </c>
      <c r="C28" s="81"/>
      <c r="D28" s="81"/>
      <c r="E28" s="81"/>
      <c r="F28" s="81"/>
      <c r="G28" s="81"/>
      <c r="H28" s="259">
        <v>2776</v>
      </c>
      <c r="I28" s="256"/>
      <c r="J28" s="257">
        <v>7.59</v>
      </c>
      <c r="K28" s="258">
        <v>2.4112</v>
      </c>
    </row>
    <row r="29" spans="2:11">
      <c r="B29" s="76"/>
      <c r="C29" s="76"/>
      <c r="D29" s="76"/>
      <c r="E29" s="76"/>
      <c r="F29" s="76"/>
      <c r="G29" s="76"/>
      <c r="I29" s="104"/>
      <c r="J29" s="78"/>
      <c r="K29" s="77"/>
    </row>
    <row r="30" spans="2:11">
      <c r="B30" s="76"/>
      <c r="C30" s="76"/>
      <c r="D30" s="76"/>
      <c r="E30" s="76"/>
      <c r="F30" s="76"/>
      <c r="G30" s="76"/>
      <c r="I30" s="104"/>
      <c r="J30" s="78"/>
      <c r="K30" s="77"/>
    </row>
    <row r="31" spans="2:11">
      <c r="B31" s="76"/>
      <c r="C31" s="76"/>
      <c r="D31" s="76"/>
      <c r="E31" s="76"/>
      <c r="F31" s="76"/>
      <c r="G31" s="76"/>
      <c r="I31" s="104"/>
      <c r="J31" s="78"/>
      <c r="K31" s="77"/>
    </row>
    <row r="32" spans="2:11">
      <c r="B32" s="76"/>
      <c r="C32" s="76"/>
      <c r="D32" s="76"/>
      <c r="E32" s="76"/>
      <c r="F32" s="76"/>
      <c r="G32" s="76"/>
      <c r="I32" s="104"/>
      <c r="J32" s="78"/>
      <c r="K32" s="77"/>
    </row>
    <row r="33" spans="2:12" ht="13.5" thickBot="1">
      <c r="B33" s="76"/>
      <c r="C33" s="76"/>
      <c r="D33" s="76"/>
      <c r="E33" s="76"/>
      <c r="F33" s="76"/>
      <c r="G33" s="76"/>
      <c r="I33" s="104"/>
      <c r="J33" s="78"/>
      <c r="K33" s="77"/>
    </row>
    <row r="34" spans="2:12" ht="13.5" thickBot="1">
      <c r="B34" s="467" t="s">
        <v>128</v>
      </c>
      <c r="C34" s="468"/>
      <c r="D34" s="469"/>
      <c r="F34" s="206">
        <f>$F$265</f>
        <v>2020</v>
      </c>
      <c r="G34" s="76"/>
      <c r="I34" s="126"/>
      <c r="J34" s="126"/>
      <c r="K34" s="126"/>
    </row>
    <row r="35" spans="2:12" ht="13.5" thickBot="1">
      <c r="B35" s="461" t="s">
        <v>140</v>
      </c>
      <c r="C35" s="462"/>
      <c r="D35" s="463"/>
      <c r="F35" s="207"/>
      <c r="G35" s="76"/>
      <c r="I35" s="126"/>
      <c r="J35" s="126"/>
      <c r="K35" s="126"/>
    </row>
    <row r="36" spans="2:12" ht="13.5" thickBot="1">
      <c r="I36" s="126"/>
      <c r="J36" s="126"/>
      <c r="K36" s="126"/>
    </row>
    <row r="37" spans="2:12">
      <c r="B37" s="49" t="s">
        <v>277</v>
      </c>
      <c r="C37" s="50"/>
      <c r="D37" s="51"/>
      <c r="F37" s="208">
        <v>48.3</v>
      </c>
      <c r="H37"/>
      <c r="I37" s="126"/>
      <c r="J37" s="126"/>
      <c r="K37" s="126"/>
    </row>
    <row r="38" spans="2:12">
      <c r="B38" s="52" t="s">
        <v>191</v>
      </c>
      <c r="C38" s="24"/>
      <c r="D38" s="53"/>
      <c r="F38" s="209">
        <v>2196</v>
      </c>
      <c r="I38" s="126"/>
      <c r="J38" s="126"/>
      <c r="K38" s="126"/>
    </row>
    <row r="39" spans="2:12">
      <c r="B39" s="52" t="s">
        <v>284</v>
      </c>
      <c r="C39" s="24"/>
      <c r="D39" s="53"/>
      <c r="F39" s="222">
        <v>79.5</v>
      </c>
      <c r="I39" s="126"/>
      <c r="J39" s="126"/>
      <c r="K39" s="126"/>
    </row>
    <row r="40" spans="2:12">
      <c r="B40" s="52" t="s">
        <v>279</v>
      </c>
      <c r="C40" s="24"/>
      <c r="D40" s="53"/>
      <c r="F40" s="222">
        <v>76.900000000000006</v>
      </c>
      <c r="I40" s="126"/>
      <c r="J40" s="126"/>
      <c r="K40" s="126"/>
    </row>
    <row r="41" spans="2:12">
      <c r="B41" s="52" t="s">
        <v>47</v>
      </c>
      <c r="C41" s="24"/>
      <c r="D41" s="53"/>
      <c r="F41" s="222">
        <v>6.3</v>
      </c>
      <c r="H41"/>
    </row>
    <row r="42" spans="2:12" s="170" customFormat="1">
      <c r="B42" s="171" t="s">
        <v>280</v>
      </c>
      <c r="C42" s="24"/>
      <c r="D42" s="53"/>
      <c r="E42"/>
      <c r="F42" s="209">
        <v>7394</v>
      </c>
      <c r="G42"/>
      <c r="H42"/>
      <c r="I42"/>
      <c r="J42"/>
      <c r="K42"/>
      <c r="L42"/>
    </row>
    <row r="43" spans="2:12" s="170" customFormat="1">
      <c r="B43" s="171" t="s">
        <v>281</v>
      </c>
      <c r="C43" s="24"/>
      <c r="D43" s="53"/>
      <c r="E43"/>
      <c r="F43" s="209">
        <v>12989</v>
      </c>
      <c r="G43"/>
      <c r="H43"/>
      <c r="I43"/>
      <c r="J43"/>
      <c r="K43"/>
      <c r="L43"/>
    </row>
    <row r="44" spans="2:12">
      <c r="B44" s="52" t="s">
        <v>282</v>
      </c>
      <c r="C44" s="24"/>
      <c r="D44" s="53"/>
      <c r="F44" s="209">
        <f>SUM(F42:F43)</f>
        <v>20383</v>
      </c>
      <c r="H44"/>
    </row>
    <row r="45" spans="2:12">
      <c r="B45" s="52" t="s">
        <v>283</v>
      </c>
      <c r="C45" s="24"/>
      <c r="D45" s="53"/>
      <c r="F45" s="201">
        <f>F43/F42</f>
        <v>1.7566946172572355</v>
      </c>
      <c r="I45" s="126"/>
      <c r="J45" s="126"/>
      <c r="K45" s="126"/>
    </row>
    <row r="46" spans="2:12" ht="13.5" thickBot="1">
      <c r="B46" s="54" t="s">
        <v>770</v>
      </c>
      <c r="C46" s="55"/>
      <c r="D46" s="56"/>
      <c r="F46" s="203">
        <v>2082</v>
      </c>
      <c r="G46" s="57"/>
      <c r="I46" s="126"/>
      <c r="J46" s="126"/>
      <c r="K46" s="126"/>
    </row>
    <row r="47" spans="2:12">
      <c r="I47" s="126"/>
      <c r="J47" s="126"/>
      <c r="K47" s="126"/>
    </row>
    <row r="48" spans="2:12">
      <c r="I48" s="126"/>
      <c r="J48" s="126"/>
      <c r="K48" s="126"/>
    </row>
    <row r="49" spans="2:11" ht="13.5" thickBot="1">
      <c r="I49" s="126"/>
      <c r="J49" s="126"/>
      <c r="K49" s="126"/>
    </row>
    <row r="50" spans="2:11" ht="13.5" thickBot="1">
      <c r="B50" s="190" t="s">
        <v>285</v>
      </c>
      <c r="C50" s="191" t="s">
        <v>286</v>
      </c>
      <c r="D50" s="192"/>
      <c r="E50" s="192"/>
      <c r="F50" s="192"/>
      <c r="G50" s="192"/>
      <c r="H50" s="194" t="s">
        <v>287</v>
      </c>
      <c r="I50" s="193" t="s">
        <v>288</v>
      </c>
      <c r="J50" s="194" t="s">
        <v>289</v>
      </c>
      <c r="K50" s="195" t="s">
        <v>24</v>
      </c>
    </row>
    <row r="51" spans="2:11">
      <c r="B51" s="61">
        <v>175</v>
      </c>
      <c r="C51" s="59" t="s">
        <v>614</v>
      </c>
      <c r="D51" s="60"/>
      <c r="E51" s="60"/>
      <c r="F51" s="60"/>
      <c r="G51" s="60"/>
      <c r="H51" s="63">
        <v>304</v>
      </c>
      <c r="I51" s="62">
        <v>14.093648585999073</v>
      </c>
      <c r="J51" s="62">
        <v>4.5</v>
      </c>
      <c r="K51" s="154">
        <v>2.4171</v>
      </c>
    </row>
    <row r="52" spans="2:11">
      <c r="B52" s="67">
        <v>174</v>
      </c>
      <c r="C52" s="65" t="s">
        <v>615</v>
      </c>
      <c r="D52" s="66"/>
      <c r="E52" s="66"/>
      <c r="F52" s="66"/>
      <c r="G52" s="66"/>
      <c r="H52" s="69">
        <v>199</v>
      </c>
      <c r="I52" s="68">
        <v>9.2257765414928148</v>
      </c>
      <c r="J52" s="68">
        <v>4.8899999999999997</v>
      </c>
      <c r="K52" s="94">
        <v>2.1406999999999998</v>
      </c>
    </row>
    <row r="53" spans="2:11">
      <c r="B53" s="67">
        <v>192</v>
      </c>
      <c r="C53" s="59" t="s">
        <v>618</v>
      </c>
      <c r="D53" s="60"/>
      <c r="E53" s="60"/>
      <c r="F53" s="60"/>
      <c r="G53" s="60"/>
      <c r="H53" s="204">
        <v>74</v>
      </c>
      <c r="I53" s="68">
        <v>3.4306907742234585</v>
      </c>
      <c r="J53" s="72">
        <v>7.22</v>
      </c>
      <c r="K53" s="155">
        <v>1.161</v>
      </c>
    </row>
    <row r="54" spans="2:11">
      <c r="B54" s="64">
        <v>194</v>
      </c>
      <c r="C54" s="75" t="s">
        <v>617</v>
      </c>
      <c r="D54" s="58"/>
      <c r="E54" s="58"/>
      <c r="F54" s="58"/>
      <c r="G54" s="58"/>
      <c r="H54" s="69">
        <v>74</v>
      </c>
      <c r="I54" s="70">
        <v>3.4306907742234585</v>
      </c>
      <c r="J54" s="68">
        <v>10.38</v>
      </c>
      <c r="K54" s="156">
        <v>0.83689999999999998</v>
      </c>
    </row>
    <row r="55" spans="2:11" ht="13.5" thickBot="1">
      <c r="B55" s="64">
        <v>171</v>
      </c>
      <c r="C55" s="75" t="s">
        <v>619</v>
      </c>
      <c r="D55" s="73"/>
      <c r="E55" s="73"/>
      <c r="F55" s="73"/>
      <c r="G55" s="73"/>
      <c r="H55" s="69">
        <v>69</v>
      </c>
      <c r="I55" s="93">
        <v>3.1988873435326841</v>
      </c>
      <c r="J55" s="68">
        <v>4.2300000000000004</v>
      </c>
      <c r="K55" s="94">
        <v>1.7083999999999999</v>
      </c>
    </row>
    <row r="56" spans="2:11" ht="13.5" thickBot="1">
      <c r="B56" s="255" t="s">
        <v>201</v>
      </c>
      <c r="C56" s="81"/>
      <c r="D56" s="81"/>
      <c r="E56" s="81"/>
      <c r="F56" s="81"/>
      <c r="G56" s="81"/>
      <c r="H56" s="259">
        <v>2157</v>
      </c>
      <c r="I56" s="256"/>
      <c r="J56" s="257">
        <v>6.43</v>
      </c>
      <c r="K56" s="258">
        <v>1.8785000000000001</v>
      </c>
    </row>
    <row r="57" spans="2:11">
      <c r="I57" s="126"/>
      <c r="J57" s="126"/>
      <c r="K57" s="126"/>
    </row>
    <row r="58" spans="2:11">
      <c r="I58" s="126"/>
      <c r="J58" s="126"/>
      <c r="K58" s="126"/>
    </row>
    <row r="59" spans="2:11">
      <c r="I59" s="126"/>
      <c r="J59" s="126"/>
      <c r="K59" s="126"/>
    </row>
    <row r="60" spans="2:11">
      <c r="I60" s="126"/>
      <c r="J60" s="126"/>
      <c r="K60" s="126"/>
    </row>
    <row r="61" spans="2:11" ht="13.5" thickBot="1">
      <c r="I61" s="126"/>
      <c r="J61" s="126"/>
      <c r="K61" s="126"/>
    </row>
    <row r="62" spans="2:11" ht="13.5" thickBot="1">
      <c r="B62" s="467" t="s">
        <v>128</v>
      </c>
      <c r="C62" s="468"/>
      <c r="D62" s="469"/>
      <c r="F62" s="206">
        <f>$F$265</f>
        <v>2020</v>
      </c>
      <c r="I62" s="126"/>
      <c r="J62" s="126"/>
      <c r="K62" s="126"/>
    </row>
    <row r="63" spans="2:11" ht="13.5" thickBot="1">
      <c r="B63" s="475" t="s">
        <v>637</v>
      </c>
      <c r="C63" s="462"/>
      <c r="D63" s="463"/>
      <c r="F63" s="207"/>
      <c r="G63" s="331"/>
      <c r="I63" s="126"/>
      <c r="J63" s="126"/>
      <c r="K63" s="126"/>
    </row>
    <row r="64" spans="2:11" ht="13.5" thickBot="1">
      <c r="I64" s="126"/>
      <c r="J64" s="126"/>
      <c r="K64" s="126"/>
    </row>
    <row r="65" spans="1:11">
      <c r="B65" s="49" t="s">
        <v>277</v>
      </c>
      <c r="C65" s="50"/>
      <c r="D65" s="51"/>
      <c r="F65" s="213">
        <v>19</v>
      </c>
      <c r="I65" s="126"/>
      <c r="J65" s="126"/>
      <c r="K65" s="126"/>
    </row>
    <row r="66" spans="1:11">
      <c r="B66" s="52" t="s">
        <v>191</v>
      </c>
      <c r="C66" s="24"/>
      <c r="D66" s="53"/>
      <c r="F66" s="211">
        <v>427</v>
      </c>
      <c r="I66" s="126"/>
      <c r="J66" s="126"/>
      <c r="K66" s="126"/>
    </row>
    <row r="67" spans="1:11">
      <c r="B67" s="52" t="s">
        <v>284</v>
      </c>
      <c r="C67" s="24"/>
      <c r="D67" s="53"/>
      <c r="F67" s="225">
        <v>8.1999999999999993</v>
      </c>
      <c r="I67" s="126"/>
      <c r="J67" s="126"/>
      <c r="K67" s="126"/>
    </row>
    <row r="68" spans="1:11">
      <c r="B68" s="52" t="s">
        <v>279</v>
      </c>
      <c r="C68" s="24"/>
      <c r="D68" s="53"/>
      <c r="F68" s="201">
        <v>50.2</v>
      </c>
      <c r="I68" s="126"/>
      <c r="J68" s="126"/>
      <c r="K68" s="126"/>
    </row>
    <row r="69" spans="1:11">
      <c r="B69" s="52" t="s">
        <v>121</v>
      </c>
      <c r="C69" s="24"/>
      <c r="D69" s="53"/>
      <c r="F69" s="201">
        <v>11.3</v>
      </c>
      <c r="I69" s="126"/>
      <c r="J69" s="126"/>
      <c r="K69" s="126"/>
    </row>
    <row r="70" spans="1:11">
      <c r="B70" s="52" t="s">
        <v>280</v>
      </c>
      <c r="C70" s="24"/>
      <c r="D70" s="53"/>
      <c r="F70" s="202">
        <v>0</v>
      </c>
      <c r="I70" s="126"/>
      <c r="J70" s="126"/>
      <c r="K70" s="126"/>
    </row>
    <row r="71" spans="1:11">
      <c r="A71" t="s">
        <v>195</v>
      </c>
      <c r="B71" s="52" t="s">
        <v>281</v>
      </c>
      <c r="C71" s="24"/>
      <c r="D71" s="53"/>
      <c r="F71" s="211">
        <v>1095</v>
      </c>
      <c r="I71" s="126"/>
      <c r="J71" s="126"/>
      <c r="K71" s="126"/>
    </row>
    <row r="72" spans="1:11">
      <c r="B72" s="52" t="s">
        <v>282</v>
      </c>
      <c r="C72" s="24"/>
      <c r="D72" s="53"/>
      <c r="F72" s="211">
        <f>SUM(F70:F71)</f>
        <v>1095</v>
      </c>
      <c r="I72" s="126"/>
      <c r="J72" s="126"/>
      <c r="K72" s="126"/>
    </row>
    <row r="73" spans="1:11">
      <c r="B73" s="52" t="s">
        <v>296</v>
      </c>
      <c r="C73" s="24"/>
      <c r="D73" s="53"/>
      <c r="F73" s="202">
        <v>440</v>
      </c>
      <c r="I73" s="126"/>
      <c r="J73" s="126"/>
      <c r="K73" s="126"/>
    </row>
    <row r="74" spans="1:11">
      <c r="B74" s="52" t="s">
        <v>297</v>
      </c>
      <c r="C74" s="24"/>
      <c r="D74" s="53"/>
      <c r="F74" s="202">
        <v>168</v>
      </c>
      <c r="I74" s="126"/>
      <c r="J74" s="126"/>
      <c r="K74" s="126"/>
    </row>
    <row r="75" spans="1:11">
      <c r="B75" s="52" t="s">
        <v>298</v>
      </c>
      <c r="C75" s="24"/>
      <c r="D75" s="53"/>
      <c r="F75" s="202">
        <f>SUM(F73:F74)</f>
        <v>608</v>
      </c>
      <c r="I75" s="126"/>
      <c r="J75" s="126"/>
      <c r="K75" s="126"/>
    </row>
    <row r="76" spans="1:11" ht="13.5" thickBot="1">
      <c r="B76" s="54" t="s">
        <v>299</v>
      </c>
      <c r="C76" s="55"/>
      <c r="D76" s="56"/>
      <c r="F76" s="205">
        <v>12</v>
      </c>
      <c r="I76" s="126"/>
      <c r="J76" s="126"/>
      <c r="K76" s="126"/>
    </row>
    <row r="77" spans="1:11">
      <c r="B77" s="24"/>
      <c r="C77" s="24"/>
      <c r="D77" s="24"/>
      <c r="E77" s="24"/>
      <c r="F77" s="24"/>
      <c r="G77" s="24"/>
      <c r="I77" s="126"/>
      <c r="J77" s="126"/>
      <c r="K77" s="126"/>
    </row>
    <row r="78" spans="1:11">
      <c r="I78" s="126"/>
      <c r="J78" s="126"/>
      <c r="K78" s="126"/>
    </row>
    <row r="79" spans="1:11" ht="13.5" thickBot="1">
      <c r="I79" s="126"/>
      <c r="J79" s="126"/>
      <c r="K79" s="126"/>
    </row>
    <row r="80" spans="1:11" ht="13.5" thickBot="1">
      <c r="B80" s="190" t="s">
        <v>285</v>
      </c>
      <c r="C80" s="191" t="s">
        <v>286</v>
      </c>
      <c r="D80" s="192"/>
      <c r="E80" s="192"/>
      <c r="F80" s="192"/>
      <c r="G80" s="192"/>
      <c r="H80" s="194" t="s">
        <v>287</v>
      </c>
      <c r="I80" s="193" t="s">
        <v>288</v>
      </c>
      <c r="J80" s="194" t="s">
        <v>289</v>
      </c>
      <c r="K80" s="195" t="s">
        <v>24</v>
      </c>
    </row>
    <row r="81" spans="2:11">
      <c r="B81" s="61">
        <v>163</v>
      </c>
      <c r="C81" s="59" t="s">
        <v>616</v>
      </c>
      <c r="D81" s="60"/>
      <c r="E81" s="60"/>
      <c r="F81" s="60"/>
      <c r="G81" s="60"/>
      <c r="H81" s="63">
        <v>102</v>
      </c>
      <c r="I81" s="62">
        <v>19.577735124760078</v>
      </c>
      <c r="J81" s="62">
        <v>11.58</v>
      </c>
      <c r="K81" s="154">
        <v>4.3384</v>
      </c>
    </row>
    <row r="82" spans="2:11">
      <c r="B82" s="67">
        <v>166</v>
      </c>
      <c r="C82" s="65" t="s">
        <v>620</v>
      </c>
      <c r="D82" s="66"/>
      <c r="E82" s="66"/>
      <c r="F82" s="66"/>
      <c r="G82" s="66"/>
      <c r="H82" s="69">
        <v>59</v>
      </c>
      <c r="I82" s="68">
        <v>11.324376199616124</v>
      </c>
      <c r="J82" s="68">
        <v>11.97</v>
      </c>
      <c r="K82" s="94">
        <v>3.7833000000000001</v>
      </c>
    </row>
    <row r="83" spans="2:11">
      <c r="B83" s="67">
        <v>160</v>
      </c>
      <c r="C83" s="59" t="s">
        <v>621</v>
      </c>
      <c r="D83" s="60"/>
      <c r="E83" s="60"/>
      <c r="F83" s="60"/>
      <c r="G83" s="60"/>
      <c r="H83" s="204">
        <v>46</v>
      </c>
      <c r="I83" s="68">
        <v>8.8291746641074855</v>
      </c>
      <c r="J83" s="72">
        <v>12.52</v>
      </c>
      <c r="K83" s="155">
        <v>3.9738000000000002</v>
      </c>
    </row>
    <row r="84" spans="2:11">
      <c r="B84" s="64">
        <v>165</v>
      </c>
      <c r="C84" s="75" t="s">
        <v>622</v>
      </c>
      <c r="D84" s="58"/>
      <c r="E84" s="58"/>
      <c r="F84" s="58"/>
      <c r="G84" s="58"/>
      <c r="H84" s="69">
        <v>13</v>
      </c>
      <c r="I84" s="70">
        <v>2.4952015355086372</v>
      </c>
      <c r="J84" s="68">
        <v>11.38</v>
      </c>
      <c r="K84" s="156">
        <v>5.0982000000000003</v>
      </c>
    </row>
    <row r="85" spans="2:11" ht="13.5" thickBot="1">
      <c r="B85" s="64">
        <v>167</v>
      </c>
      <c r="C85" s="75" t="s">
        <v>623</v>
      </c>
      <c r="D85" s="73"/>
      <c r="E85" s="73"/>
      <c r="F85" s="73"/>
      <c r="G85" s="73"/>
      <c r="H85" s="69">
        <v>6</v>
      </c>
      <c r="I85" s="93">
        <v>1.1516314779270633</v>
      </c>
      <c r="J85" s="68">
        <v>8.17</v>
      </c>
      <c r="K85" s="94">
        <v>2.5790000000000002</v>
      </c>
    </row>
    <row r="86" spans="2:11" ht="13.5" thickBot="1">
      <c r="B86" s="255" t="s">
        <v>201</v>
      </c>
      <c r="C86" s="81"/>
      <c r="D86" s="81"/>
      <c r="E86" s="81"/>
      <c r="F86" s="81"/>
      <c r="G86" s="81"/>
      <c r="H86" s="259">
        <v>521</v>
      </c>
      <c r="I86" s="256"/>
      <c r="J86" s="257">
        <v>11.32</v>
      </c>
      <c r="K86" s="258">
        <v>3.8006000000000002</v>
      </c>
    </row>
    <row r="87" spans="2:11">
      <c r="I87" s="126"/>
      <c r="J87" s="126"/>
      <c r="K87" s="126"/>
    </row>
    <row r="88" spans="2:11">
      <c r="I88" s="126"/>
      <c r="J88" s="126"/>
      <c r="K88" s="126"/>
    </row>
    <row r="89" spans="2:11">
      <c r="I89" s="126"/>
      <c r="J89" s="126"/>
      <c r="K89" s="126"/>
    </row>
    <row r="90" spans="2:11">
      <c r="I90" s="126"/>
      <c r="J90" s="126"/>
      <c r="K90" s="126"/>
    </row>
    <row r="91" spans="2:11" ht="13.5" thickBot="1">
      <c r="I91" s="126"/>
      <c r="J91" s="126"/>
      <c r="K91" s="126"/>
    </row>
    <row r="92" spans="2:11" ht="13.5" customHeight="1" thickBot="1">
      <c r="B92" s="467" t="s">
        <v>128</v>
      </c>
      <c r="C92" s="468"/>
      <c r="D92" s="469"/>
      <c r="F92" s="431">
        <f>$F$265</f>
        <v>2020</v>
      </c>
      <c r="I92" s="126"/>
      <c r="J92" s="126"/>
      <c r="K92" s="126"/>
    </row>
    <row r="93" spans="2:11" ht="13.5" thickBot="1">
      <c r="B93" s="476" t="s">
        <v>354</v>
      </c>
      <c r="C93" s="477"/>
      <c r="D93" s="478"/>
      <c r="E93" s="126"/>
      <c r="F93" s="126"/>
      <c r="G93" s="126"/>
      <c r="I93" s="126"/>
      <c r="J93" s="126"/>
      <c r="K93" s="126"/>
    </row>
    <row r="94" spans="2:11">
      <c r="B94" t="s">
        <v>195</v>
      </c>
      <c r="G94" s="126"/>
      <c r="I94" s="126"/>
      <c r="J94" s="126"/>
      <c r="K94" s="126"/>
    </row>
    <row r="95" spans="2:11" ht="13.5" thickBot="1">
      <c r="E95" s="24"/>
      <c r="I95" s="126"/>
      <c r="J95" s="126"/>
      <c r="K95" s="126"/>
    </row>
    <row r="96" spans="2:11">
      <c r="B96" s="49" t="s">
        <v>277</v>
      </c>
      <c r="C96" s="50"/>
      <c r="D96" s="51"/>
      <c r="E96" s="24"/>
      <c r="F96" s="213">
        <v>16.899999999999999</v>
      </c>
      <c r="I96" s="126"/>
      <c r="J96" s="126"/>
      <c r="K96" s="126"/>
    </row>
    <row r="97" spans="2:11">
      <c r="B97" s="52" t="s">
        <v>191</v>
      </c>
      <c r="C97" s="24"/>
      <c r="D97" s="53"/>
      <c r="E97" s="24"/>
      <c r="F97" s="202">
        <v>146</v>
      </c>
      <c r="I97" s="126"/>
      <c r="J97" s="126"/>
      <c r="K97" s="126"/>
    </row>
    <row r="98" spans="2:11">
      <c r="B98" s="52" t="s">
        <v>34</v>
      </c>
      <c r="C98" s="24"/>
      <c r="D98" s="53"/>
      <c r="E98" s="24"/>
      <c r="F98" s="202">
        <v>638</v>
      </c>
      <c r="G98" s="24"/>
      <c r="I98" s="126"/>
      <c r="J98" s="126"/>
      <c r="K98" s="126"/>
    </row>
    <row r="99" spans="2:11">
      <c r="B99" s="52" t="s">
        <v>279</v>
      </c>
      <c r="C99" s="24"/>
      <c r="D99" s="53"/>
      <c r="E99" s="24"/>
      <c r="F99" s="201">
        <v>71.3</v>
      </c>
      <c r="G99" s="24"/>
      <c r="I99" s="126"/>
      <c r="J99" s="126"/>
      <c r="K99" s="126"/>
    </row>
    <row r="100" spans="2:11" ht="13.5" thickBot="1">
      <c r="B100" s="54" t="s">
        <v>121</v>
      </c>
      <c r="C100" s="55"/>
      <c r="D100" s="56"/>
      <c r="E100" s="24"/>
      <c r="F100" s="330">
        <v>13.2</v>
      </c>
      <c r="G100" s="24"/>
      <c r="I100" s="126"/>
      <c r="J100" s="126"/>
      <c r="K100" s="126"/>
    </row>
    <row r="101" spans="2:11">
      <c r="B101" s="24" t="s">
        <v>195</v>
      </c>
      <c r="C101" s="24"/>
      <c r="D101" s="24"/>
      <c r="E101" s="24"/>
      <c r="F101" s="24"/>
      <c r="G101" s="24"/>
      <c r="I101" s="126"/>
      <c r="J101" s="126"/>
      <c r="K101" s="126"/>
    </row>
    <row r="102" spans="2:11">
      <c r="B102" s="24" t="s">
        <v>195</v>
      </c>
      <c r="C102" s="24"/>
      <c r="D102" s="24"/>
      <c r="E102" s="24"/>
      <c r="F102" s="24"/>
      <c r="G102" s="24"/>
      <c r="I102" s="126"/>
      <c r="J102" s="126"/>
      <c r="K102" s="126"/>
    </row>
    <row r="103" spans="2:11" ht="13.5" thickBot="1">
      <c r="I103" s="126"/>
      <c r="J103" s="126"/>
      <c r="K103" s="126"/>
    </row>
    <row r="104" spans="2:11" ht="13.5" thickBot="1">
      <c r="B104" s="190" t="s">
        <v>285</v>
      </c>
      <c r="C104" s="191" t="s">
        <v>286</v>
      </c>
      <c r="D104" s="192"/>
      <c r="E104" s="192"/>
      <c r="F104" s="192"/>
      <c r="G104" s="192"/>
      <c r="H104" s="194" t="s">
        <v>287</v>
      </c>
      <c r="I104" s="193" t="s">
        <v>288</v>
      </c>
      <c r="J104" s="194" t="s">
        <v>289</v>
      </c>
      <c r="K104" s="195" t="s">
        <v>24</v>
      </c>
    </row>
    <row r="105" spans="2:11">
      <c r="B105" s="61">
        <v>9</v>
      </c>
      <c r="C105" s="59" t="s">
        <v>624</v>
      </c>
      <c r="D105" s="60"/>
      <c r="E105" s="60"/>
      <c r="F105" s="60"/>
      <c r="G105" s="60"/>
      <c r="H105" s="63">
        <v>8</v>
      </c>
      <c r="I105" s="62">
        <v>8.1632653061224492</v>
      </c>
      <c r="J105" s="62">
        <v>16.25</v>
      </c>
      <c r="K105" s="154">
        <v>13.6388</v>
      </c>
    </row>
    <row r="106" spans="2:11">
      <c r="B106" s="67">
        <v>137</v>
      </c>
      <c r="C106" s="65" t="s">
        <v>625</v>
      </c>
      <c r="D106" s="66"/>
      <c r="E106" s="66"/>
      <c r="F106" s="66"/>
      <c r="G106" s="66"/>
      <c r="H106" s="69">
        <v>6</v>
      </c>
      <c r="I106" s="68">
        <v>6.1224489795918364</v>
      </c>
      <c r="J106" s="68">
        <v>19.329999999999998</v>
      </c>
      <c r="K106" s="94">
        <v>1.9730000000000001</v>
      </c>
    </row>
    <row r="107" spans="2:11">
      <c r="B107" s="67">
        <v>130</v>
      </c>
      <c r="C107" s="59" t="s">
        <v>626</v>
      </c>
      <c r="D107" s="60"/>
      <c r="E107" s="60"/>
      <c r="F107" s="60"/>
      <c r="G107" s="60"/>
      <c r="H107" s="204">
        <v>5</v>
      </c>
      <c r="I107" s="68">
        <v>5.1020408163265305</v>
      </c>
      <c r="J107" s="72">
        <v>20.399999999999999</v>
      </c>
      <c r="K107" s="155">
        <v>3.9138000000000002</v>
      </c>
    </row>
    <row r="108" spans="2:11">
      <c r="B108" s="64">
        <v>174</v>
      </c>
      <c r="C108" s="75" t="s">
        <v>615</v>
      </c>
      <c r="D108" s="58"/>
      <c r="E108" s="58"/>
      <c r="F108" s="58"/>
      <c r="G108" s="58"/>
      <c r="H108" s="69">
        <v>5</v>
      </c>
      <c r="I108" s="70">
        <v>5.1020408163265305</v>
      </c>
      <c r="J108" s="68">
        <v>5.2</v>
      </c>
      <c r="K108" s="156">
        <v>3.5590999999999999</v>
      </c>
    </row>
    <row r="109" spans="2:11" ht="13.5" thickBot="1">
      <c r="B109" s="64">
        <v>5</v>
      </c>
      <c r="C109" s="75" t="s">
        <v>627</v>
      </c>
      <c r="D109" s="73"/>
      <c r="E109" s="73"/>
      <c r="F109" s="73"/>
      <c r="G109" s="73"/>
      <c r="H109" s="69">
        <v>4</v>
      </c>
      <c r="I109" s="93">
        <v>4.0816326530612246</v>
      </c>
      <c r="J109" s="68">
        <v>59.25</v>
      </c>
      <c r="K109" s="94">
        <v>9.6092999999999993</v>
      </c>
    </row>
    <row r="110" spans="2:11" ht="13.5" thickBot="1">
      <c r="B110" s="255" t="s">
        <v>201</v>
      </c>
      <c r="C110" s="81"/>
      <c r="D110" s="81"/>
      <c r="E110" s="81"/>
      <c r="F110" s="81"/>
      <c r="G110" s="81"/>
      <c r="H110" s="259">
        <v>98</v>
      </c>
      <c r="I110" s="256"/>
      <c r="J110" s="257">
        <v>13.17</v>
      </c>
      <c r="K110" s="258">
        <v>6.4128999999999996</v>
      </c>
    </row>
    <row r="111" spans="2:11">
      <c r="I111" s="78"/>
      <c r="J111" s="78"/>
      <c r="K111" s="173"/>
    </row>
    <row r="112" spans="2:11">
      <c r="B112" s="76"/>
      <c r="C112" s="76"/>
      <c r="D112" s="76"/>
      <c r="E112" s="76"/>
      <c r="F112" s="76"/>
      <c r="G112" s="76"/>
      <c r="I112" s="104"/>
      <c r="J112" s="78"/>
      <c r="K112" s="173"/>
    </row>
    <row r="113" spans="2:11">
      <c r="B113" s="76"/>
      <c r="C113" s="76"/>
      <c r="D113" s="76"/>
      <c r="E113" s="76"/>
      <c r="F113" s="76"/>
      <c r="G113" s="76"/>
      <c r="I113" s="104"/>
      <c r="J113" s="78"/>
      <c r="K113" s="173"/>
    </row>
    <row r="114" spans="2:11">
      <c r="B114" s="76"/>
      <c r="C114" s="76"/>
      <c r="D114" s="76"/>
      <c r="E114" s="76"/>
      <c r="F114" s="76"/>
      <c r="G114" s="76"/>
      <c r="I114" s="104"/>
      <c r="J114" s="78"/>
      <c r="K114" s="173"/>
    </row>
    <row r="115" spans="2:11" ht="13.5" thickBot="1">
      <c r="B115" s="76"/>
      <c r="C115" s="76"/>
      <c r="D115" s="76"/>
      <c r="E115" s="76"/>
      <c r="F115" s="76"/>
      <c r="G115" s="76"/>
      <c r="I115" s="104"/>
      <c r="J115" s="78"/>
      <c r="K115" s="173"/>
    </row>
    <row r="116" spans="2:11" ht="13.5" customHeight="1" thickBot="1">
      <c r="B116" s="464" t="s">
        <v>361</v>
      </c>
      <c r="C116" s="465"/>
      <c r="D116" s="466"/>
      <c r="F116" s="206">
        <f>$F$265</f>
        <v>2020</v>
      </c>
      <c r="G116" s="76"/>
      <c r="I116" s="126"/>
      <c r="J116" s="126"/>
      <c r="K116" s="126"/>
    </row>
    <row r="117" spans="2:11">
      <c r="B117" t="s">
        <v>195</v>
      </c>
      <c r="F117" s="207"/>
      <c r="G117" s="76"/>
      <c r="I117" s="126"/>
      <c r="J117" s="126"/>
      <c r="K117" s="126"/>
    </row>
    <row r="118" spans="2:11" ht="13.5" thickBot="1">
      <c r="I118" s="126"/>
      <c r="J118" s="126"/>
      <c r="K118" s="126"/>
    </row>
    <row r="119" spans="2:11">
      <c r="B119" s="49" t="s">
        <v>277</v>
      </c>
      <c r="C119" s="50"/>
      <c r="D119" s="51"/>
      <c r="F119" s="221">
        <v>91.3</v>
      </c>
      <c r="I119" s="126"/>
      <c r="J119" s="126"/>
      <c r="K119" s="126"/>
    </row>
    <row r="120" spans="2:11">
      <c r="B120" s="52" t="s">
        <v>278</v>
      </c>
      <c r="C120" s="24" t="s">
        <v>27</v>
      </c>
      <c r="D120" s="53"/>
      <c r="F120" s="209">
        <v>4433</v>
      </c>
      <c r="I120" s="126"/>
      <c r="J120" s="126"/>
      <c r="K120" s="126"/>
    </row>
    <row r="121" spans="2:11">
      <c r="B121" s="52" t="s">
        <v>284</v>
      </c>
      <c r="C121" s="24"/>
      <c r="D121" s="53"/>
      <c r="F121" s="210">
        <v>96</v>
      </c>
      <c r="I121" s="126"/>
      <c r="J121" s="126"/>
      <c r="K121" s="126"/>
    </row>
    <row r="122" spans="2:11">
      <c r="B122" s="52" t="s">
        <v>279</v>
      </c>
      <c r="C122" s="24"/>
      <c r="D122" s="53"/>
      <c r="F122" s="222">
        <v>118.7</v>
      </c>
      <c r="I122" s="126"/>
      <c r="J122" s="126"/>
      <c r="K122" s="126"/>
    </row>
    <row r="123" spans="2:11">
      <c r="B123" s="52" t="s">
        <v>121</v>
      </c>
      <c r="C123" s="24"/>
      <c r="D123" s="53"/>
      <c r="F123" s="210">
        <v>9.6999999999999993</v>
      </c>
      <c r="I123" s="126"/>
      <c r="J123" s="126"/>
      <c r="K123" s="126"/>
    </row>
    <row r="124" spans="2:11">
      <c r="B124" s="52" t="s">
        <v>280</v>
      </c>
      <c r="C124" s="24"/>
      <c r="D124" s="53"/>
      <c r="F124" s="209">
        <v>2273</v>
      </c>
      <c r="I124" s="126"/>
      <c r="J124" s="126"/>
      <c r="K124" s="126"/>
    </row>
    <row r="125" spans="2:11">
      <c r="B125" s="52" t="s">
        <v>281</v>
      </c>
      <c r="C125" s="24"/>
      <c r="D125" s="53"/>
      <c r="F125" s="209">
        <v>9231</v>
      </c>
      <c r="I125" s="126"/>
      <c r="J125" s="126"/>
      <c r="K125" s="126"/>
    </row>
    <row r="126" spans="2:11">
      <c r="B126" s="52" t="s">
        <v>282</v>
      </c>
      <c r="C126" s="24"/>
      <c r="D126" s="53"/>
      <c r="F126" s="209">
        <f>SUM(F124:F125)</f>
        <v>11504</v>
      </c>
      <c r="I126" s="126"/>
      <c r="J126" s="126"/>
      <c r="K126" s="126"/>
    </row>
    <row r="127" spans="2:11">
      <c r="B127" s="52" t="s">
        <v>283</v>
      </c>
      <c r="C127" s="24"/>
      <c r="D127" s="53"/>
      <c r="F127" s="201">
        <f>F125/F124</f>
        <v>4.0611526616805982</v>
      </c>
      <c r="I127" s="126"/>
      <c r="J127" s="126"/>
      <c r="K127" s="126"/>
    </row>
    <row r="128" spans="2:11" ht="13.5" thickBot="1">
      <c r="B128" s="54" t="s">
        <v>770</v>
      </c>
      <c r="C128" s="55"/>
      <c r="D128" s="56"/>
      <c r="F128" s="212">
        <v>1139</v>
      </c>
      <c r="G128" s="57"/>
      <c r="I128" s="126"/>
      <c r="J128" s="126"/>
      <c r="K128" s="126"/>
    </row>
    <row r="129" spans="2:11">
      <c r="I129" s="126"/>
      <c r="J129" s="126"/>
      <c r="K129" s="126"/>
    </row>
    <row r="130" spans="2:11">
      <c r="I130" s="126"/>
      <c r="J130" s="126"/>
      <c r="K130" s="126"/>
    </row>
    <row r="131" spans="2:11" ht="13.5" thickBot="1">
      <c r="I131" s="126"/>
      <c r="J131" s="126"/>
      <c r="K131" s="126"/>
    </row>
    <row r="132" spans="2:11" ht="13.5" thickBot="1">
      <c r="B132" s="190" t="s">
        <v>285</v>
      </c>
      <c r="C132" s="191" t="s">
        <v>286</v>
      </c>
      <c r="D132" s="192"/>
      <c r="E132" s="192"/>
      <c r="F132" s="192"/>
      <c r="G132" s="192"/>
      <c r="H132" s="194" t="s">
        <v>287</v>
      </c>
      <c r="I132" s="193" t="s">
        <v>288</v>
      </c>
      <c r="J132" s="194" t="s">
        <v>289</v>
      </c>
      <c r="K132" s="195" t="s">
        <v>24</v>
      </c>
    </row>
    <row r="133" spans="2:11">
      <c r="B133" s="61">
        <v>137</v>
      </c>
      <c r="C133" s="59" t="s">
        <v>625</v>
      </c>
      <c r="D133" s="60"/>
      <c r="E133" s="60"/>
      <c r="F133" s="60"/>
      <c r="G133" s="60"/>
      <c r="H133" s="63">
        <v>721</v>
      </c>
      <c r="I133" s="62">
        <v>17.319240932020179</v>
      </c>
      <c r="J133" s="62">
        <v>9.61</v>
      </c>
      <c r="K133" s="154">
        <v>1.0336000000000001</v>
      </c>
    </row>
    <row r="134" spans="2:11">
      <c r="B134" s="67">
        <v>139</v>
      </c>
      <c r="C134" s="65" t="s">
        <v>628</v>
      </c>
      <c r="D134" s="66"/>
      <c r="E134" s="66"/>
      <c r="F134" s="66"/>
      <c r="G134" s="66"/>
      <c r="H134" s="69">
        <v>480</v>
      </c>
      <c r="I134" s="68">
        <v>11.530146528945473</v>
      </c>
      <c r="J134" s="68">
        <v>10.050000000000001</v>
      </c>
      <c r="K134" s="94">
        <v>0.66690000000000005</v>
      </c>
    </row>
    <row r="135" spans="2:11">
      <c r="B135" s="67">
        <v>144</v>
      </c>
      <c r="C135" s="59" t="s">
        <v>629</v>
      </c>
      <c r="D135" s="60"/>
      <c r="E135" s="60"/>
      <c r="F135" s="60"/>
      <c r="G135" s="60"/>
      <c r="H135" s="204">
        <v>174</v>
      </c>
      <c r="I135" s="68">
        <v>4.1796781167427337</v>
      </c>
      <c r="J135" s="72">
        <v>6.84</v>
      </c>
      <c r="K135" s="155">
        <v>0.63990000000000002</v>
      </c>
    </row>
    <row r="136" spans="2:11">
      <c r="B136" s="64">
        <v>463</v>
      </c>
      <c r="C136" s="75" t="s">
        <v>630</v>
      </c>
      <c r="D136" s="58"/>
      <c r="E136" s="58"/>
      <c r="F136" s="58"/>
      <c r="G136" s="58"/>
      <c r="H136" s="69">
        <v>169</v>
      </c>
      <c r="I136" s="70">
        <v>4.0595724237328845</v>
      </c>
      <c r="J136" s="68">
        <v>7.61</v>
      </c>
      <c r="K136" s="156">
        <v>0.66969999999999996</v>
      </c>
    </row>
    <row r="137" spans="2:11" ht="13.5" thickBot="1">
      <c r="B137" s="64">
        <v>194</v>
      </c>
      <c r="C137" s="75" t="s">
        <v>617</v>
      </c>
      <c r="D137" s="73"/>
      <c r="E137" s="73"/>
      <c r="F137" s="73"/>
      <c r="G137" s="73"/>
      <c r="H137" s="69">
        <v>149</v>
      </c>
      <c r="I137" s="93">
        <v>3.5791496516934904</v>
      </c>
      <c r="J137" s="68">
        <v>7.19</v>
      </c>
      <c r="K137" s="94">
        <v>0.82820000000000005</v>
      </c>
    </row>
    <row r="138" spans="2:11" ht="13.5" thickBot="1">
      <c r="B138" s="255" t="s">
        <v>201</v>
      </c>
      <c r="C138" s="81"/>
      <c r="D138" s="81"/>
      <c r="E138" s="81"/>
      <c r="F138" s="81"/>
      <c r="G138" s="81"/>
      <c r="H138" s="259">
        <v>4163</v>
      </c>
      <c r="I138" s="256"/>
      <c r="J138" s="257">
        <v>9.99</v>
      </c>
      <c r="K138" s="258">
        <v>1.0167999999999999</v>
      </c>
    </row>
    <row r="139" spans="2:11">
      <c r="B139" s="76"/>
      <c r="C139" s="76"/>
      <c r="D139" s="76"/>
      <c r="E139" s="76"/>
      <c r="F139" s="76"/>
      <c r="G139" s="76"/>
      <c r="I139" s="104"/>
      <c r="J139" s="78"/>
      <c r="K139" s="77"/>
    </row>
    <row r="140" spans="2:11">
      <c r="B140" s="76"/>
      <c r="C140" s="76"/>
      <c r="D140" s="76"/>
      <c r="E140" s="76"/>
      <c r="F140" s="76"/>
      <c r="G140" s="76"/>
      <c r="I140" s="104"/>
      <c r="J140" s="78"/>
      <c r="K140" s="77"/>
    </row>
    <row r="141" spans="2:11">
      <c r="B141" s="76"/>
      <c r="C141" s="76"/>
      <c r="D141" s="76"/>
      <c r="E141" s="76"/>
      <c r="F141" s="76"/>
      <c r="G141" s="76"/>
      <c r="I141" s="104"/>
      <c r="J141" s="78"/>
      <c r="K141" s="77"/>
    </row>
    <row r="142" spans="2:11">
      <c r="B142" s="76"/>
      <c r="C142" s="76"/>
      <c r="D142" s="76"/>
      <c r="E142" s="76"/>
      <c r="F142" s="76"/>
      <c r="G142" s="76"/>
      <c r="I142" s="104"/>
      <c r="J142" s="78"/>
      <c r="K142" s="77"/>
    </row>
    <row r="143" spans="2:11" ht="13.5" thickBot="1">
      <c r="I143" s="126"/>
      <c r="J143" s="126"/>
      <c r="K143" s="126"/>
    </row>
    <row r="144" spans="2:11" ht="13.5" thickBot="1">
      <c r="B144" s="467" t="s">
        <v>126</v>
      </c>
      <c r="C144" s="468"/>
      <c r="D144" s="469"/>
      <c r="F144" s="206">
        <f>$F$265</f>
        <v>2020</v>
      </c>
      <c r="I144" s="126"/>
      <c r="J144" s="126"/>
      <c r="K144" s="126"/>
    </row>
    <row r="145" spans="2:11" ht="13.5" thickBot="1">
      <c r="B145" s="475" t="s">
        <v>632</v>
      </c>
      <c r="C145" s="462"/>
      <c r="D145" s="463"/>
      <c r="F145" s="207"/>
      <c r="I145" s="126"/>
      <c r="J145" s="126"/>
      <c r="K145" s="126"/>
    </row>
    <row r="146" spans="2:11" ht="13.5" thickBot="1">
      <c r="I146" s="126"/>
      <c r="J146" s="126"/>
      <c r="K146" s="126"/>
    </row>
    <row r="147" spans="2:11">
      <c r="B147" s="49" t="s">
        <v>277</v>
      </c>
      <c r="C147" s="50"/>
      <c r="D147" s="51"/>
      <c r="F147" s="221">
        <v>57</v>
      </c>
      <c r="I147" s="126"/>
      <c r="J147" s="126"/>
      <c r="K147" s="126"/>
    </row>
    <row r="148" spans="2:11">
      <c r="B148" s="52" t="s">
        <v>278</v>
      </c>
      <c r="C148" s="24" t="s">
        <v>27</v>
      </c>
      <c r="D148" s="53"/>
      <c r="F148" s="209">
        <v>2014</v>
      </c>
      <c r="I148" s="126"/>
      <c r="J148" s="126"/>
      <c r="K148" s="126"/>
    </row>
    <row r="149" spans="2:11">
      <c r="B149" s="52" t="s">
        <v>284</v>
      </c>
      <c r="C149" s="24"/>
      <c r="D149" s="53"/>
      <c r="F149" s="222">
        <v>96.5</v>
      </c>
      <c r="I149" s="126"/>
      <c r="J149" s="126"/>
      <c r="K149" s="126"/>
    </row>
    <row r="150" spans="2:11">
      <c r="B150" s="52" t="s">
        <v>279</v>
      </c>
      <c r="C150" s="24"/>
      <c r="D150" s="53"/>
      <c r="F150" s="222">
        <v>88.6</v>
      </c>
      <c r="I150" s="126"/>
      <c r="J150" s="126"/>
      <c r="K150" s="126"/>
    </row>
    <row r="151" spans="2:11">
      <c r="B151" s="52" t="s">
        <v>121</v>
      </c>
      <c r="C151" s="24"/>
      <c r="D151" s="53"/>
      <c r="F151" s="210">
        <v>9.9</v>
      </c>
      <c r="I151" s="126"/>
      <c r="J151" s="126"/>
      <c r="K151" s="126"/>
    </row>
    <row r="152" spans="2:11">
      <c r="B152" s="52" t="s">
        <v>280</v>
      </c>
      <c r="C152" s="24"/>
      <c r="D152" s="53"/>
      <c r="F152" s="209">
        <v>1572</v>
      </c>
      <c r="I152" s="126"/>
      <c r="J152" s="126"/>
      <c r="K152" s="126"/>
    </row>
    <row r="153" spans="2:11">
      <c r="B153" s="52" t="s">
        <v>281</v>
      </c>
      <c r="C153" s="24"/>
      <c r="D153" s="53"/>
      <c r="F153" s="209">
        <v>3474</v>
      </c>
      <c r="I153" s="126"/>
      <c r="J153" s="126"/>
      <c r="K153" s="126"/>
    </row>
    <row r="154" spans="2:11">
      <c r="B154" s="52" t="s">
        <v>282</v>
      </c>
      <c r="C154" s="24"/>
      <c r="D154" s="53"/>
      <c r="F154" s="209">
        <f>SUM(F152:F153)</f>
        <v>5046</v>
      </c>
      <c r="I154" s="126"/>
      <c r="J154" s="126"/>
      <c r="K154" s="126"/>
    </row>
    <row r="155" spans="2:11">
      <c r="B155" s="52" t="s">
        <v>283</v>
      </c>
      <c r="C155" s="24"/>
      <c r="D155" s="53"/>
      <c r="F155" s="201">
        <f>F153/F152</f>
        <v>2.2099236641221376</v>
      </c>
      <c r="I155" s="126"/>
      <c r="J155" s="126"/>
      <c r="K155" s="126"/>
    </row>
    <row r="156" spans="2:11" ht="13.5" thickBot="1">
      <c r="B156" s="54" t="s">
        <v>770</v>
      </c>
      <c r="C156" s="55"/>
      <c r="D156" s="56"/>
      <c r="F156" s="212"/>
      <c r="G156" s="57"/>
      <c r="I156" s="126"/>
      <c r="J156" s="126"/>
      <c r="K156" s="126"/>
    </row>
    <row r="157" spans="2:11">
      <c r="I157" s="126"/>
      <c r="J157" s="126"/>
      <c r="K157" s="126"/>
    </row>
    <row r="158" spans="2:11">
      <c r="I158" s="126"/>
      <c r="J158" s="126"/>
      <c r="K158" s="126"/>
    </row>
    <row r="159" spans="2:11" ht="13.5" thickBot="1">
      <c r="I159" s="126"/>
      <c r="J159" s="126"/>
      <c r="K159" s="126"/>
    </row>
    <row r="160" spans="2:11" ht="13.5" thickBot="1">
      <c r="B160" s="190" t="s">
        <v>285</v>
      </c>
      <c r="C160" s="191" t="s">
        <v>286</v>
      </c>
      <c r="D160" s="192"/>
      <c r="E160" s="192"/>
      <c r="F160" s="192"/>
      <c r="G160" s="192"/>
      <c r="H160" s="194" t="s">
        <v>287</v>
      </c>
      <c r="I160" s="193" t="s">
        <v>288</v>
      </c>
      <c r="J160" s="194" t="s">
        <v>289</v>
      </c>
      <c r="K160" s="195" t="s">
        <v>24</v>
      </c>
    </row>
    <row r="161" spans="2:11">
      <c r="B161" s="61">
        <v>463</v>
      </c>
      <c r="C161" s="59" t="s">
        <v>630</v>
      </c>
      <c r="D161" s="60"/>
      <c r="E161" s="60"/>
      <c r="F161" s="60"/>
      <c r="G161" s="60"/>
      <c r="H161" s="63">
        <v>138</v>
      </c>
      <c r="I161" s="62">
        <v>6.7580803134182172</v>
      </c>
      <c r="J161" s="62">
        <v>7.81</v>
      </c>
      <c r="K161" s="154">
        <v>0.6734</v>
      </c>
    </row>
    <row r="162" spans="2:11">
      <c r="B162" s="67">
        <v>137</v>
      </c>
      <c r="C162" s="65" t="s">
        <v>625</v>
      </c>
      <c r="D162" s="66"/>
      <c r="E162" s="66"/>
      <c r="F162" s="66"/>
      <c r="G162" s="66"/>
      <c r="H162" s="69">
        <v>93</v>
      </c>
      <c r="I162" s="68">
        <v>4.5543584720861903</v>
      </c>
      <c r="J162" s="68">
        <v>11.18</v>
      </c>
      <c r="K162" s="94">
        <v>1.0821000000000001</v>
      </c>
    </row>
    <row r="163" spans="2:11">
      <c r="B163" s="67">
        <v>144</v>
      </c>
      <c r="C163" s="59" t="s">
        <v>629</v>
      </c>
      <c r="D163" s="60"/>
      <c r="E163" s="60"/>
      <c r="F163" s="60"/>
      <c r="G163" s="60"/>
      <c r="H163" s="204">
        <v>82</v>
      </c>
      <c r="I163" s="68">
        <v>4.0156709108716946</v>
      </c>
      <c r="J163" s="72">
        <v>7.52</v>
      </c>
      <c r="K163" s="155">
        <v>0.65490000000000004</v>
      </c>
    </row>
    <row r="164" spans="2:11">
      <c r="B164" s="64">
        <v>720</v>
      </c>
      <c r="C164" s="75" t="s">
        <v>631</v>
      </c>
      <c r="D164" s="58"/>
      <c r="E164" s="58"/>
      <c r="F164" s="58"/>
      <c r="G164" s="58"/>
      <c r="H164" s="69">
        <v>55</v>
      </c>
      <c r="I164" s="70">
        <v>2.693437806072478</v>
      </c>
      <c r="J164" s="68">
        <v>13.6</v>
      </c>
      <c r="K164" s="156">
        <v>1.2343</v>
      </c>
    </row>
    <row r="165" spans="2:11" ht="13.5" thickBot="1">
      <c r="B165" s="64">
        <v>139</v>
      </c>
      <c r="C165" s="75" t="s">
        <v>628</v>
      </c>
      <c r="D165" s="73"/>
      <c r="E165" s="73"/>
      <c r="F165" s="73"/>
      <c r="G165" s="73"/>
      <c r="H165" s="69">
        <v>53</v>
      </c>
      <c r="I165" s="93">
        <v>2.5954946131243877</v>
      </c>
      <c r="J165" s="68">
        <v>9.1300000000000008</v>
      </c>
      <c r="K165" s="94">
        <v>0.88700000000000001</v>
      </c>
    </row>
    <row r="166" spans="2:11" ht="13.5" thickBot="1">
      <c r="B166" s="255" t="s">
        <v>201</v>
      </c>
      <c r="C166" s="81"/>
      <c r="D166" s="81"/>
      <c r="E166" s="81"/>
      <c r="F166" s="81"/>
      <c r="G166" s="81"/>
      <c r="H166" s="259">
        <v>2042</v>
      </c>
      <c r="I166" s="256"/>
      <c r="J166" s="257">
        <v>9.98</v>
      </c>
      <c r="K166" s="258">
        <v>1.0709</v>
      </c>
    </row>
    <row r="167" spans="2:11">
      <c r="B167" s="76"/>
      <c r="C167" s="76"/>
      <c r="D167" s="76"/>
      <c r="E167" s="76"/>
      <c r="F167" s="76"/>
      <c r="G167" s="76"/>
      <c r="I167" s="104"/>
      <c r="J167" s="78"/>
      <c r="K167" s="77"/>
    </row>
    <row r="168" spans="2:11">
      <c r="B168" s="76"/>
      <c r="C168" s="76"/>
      <c r="D168" s="76"/>
      <c r="E168" s="76"/>
      <c r="F168" s="76"/>
      <c r="G168" s="76"/>
      <c r="I168" s="104"/>
      <c r="J168" s="78"/>
      <c r="K168" s="77"/>
    </row>
    <row r="169" spans="2:11">
      <c r="B169" s="76"/>
      <c r="C169" s="76"/>
      <c r="D169" s="76"/>
      <c r="E169" s="76"/>
      <c r="F169" s="76"/>
      <c r="G169" s="76"/>
      <c r="I169" s="104"/>
      <c r="J169" s="78"/>
      <c r="K169" s="77"/>
    </row>
    <row r="170" spans="2:11">
      <c r="B170" s="76"/>
      <c r="C170" s="76"/>
      <c r="D170" s="76"/>
      <c r="E170" s="76"/>
      <c r="F170" s="76"/>
      <c r="G170" s="76"/>
      <c r="I170" s="104"/>
      <c r="J170" s="78"/>
      <c r="K170" s="77"/>
    </row>
    <row r="171" spans="2:11" ht="13.5" thickBot="1">
      <c r="B171" s="76"/>
      <c r="C171" s="76"/>
      <c r="D171" s="76"/>
      <c r="E171" s="76"/>
      <c r="F171" s="76"/>
      <c r="G171" s="76"/>
      <c r="I171" s="104"/>
      <c r="J171" s="78"/>
      <c r="K171" s="77"/>
    </row>
    <row r="172" spans="2:11" ht="13.5" thickBot="1">
      <c r="B172" s="467" t="s">
        <v>126</v>
      </c>
      <c r="C172" s="468"/>
      <c r="D172" s="469"/>
      <c r="F172" s="206">
        <f>$F$265</f>
        <v>2020</v>
      </c>
      <c r="G172" s="76"/>
      <c r="I172" s="126"/>
      <c r="J172" s="126"/>
      <c r="K172" s="126"/>
    </row>
    <row r="173" spans="2:11" ht="13.5" thickBot="1">
      <c r="B173" s="461" t="s">
        <v>139</v>
      </c>
      <c r="C173" s="462"/>
      <c r="D173" s="463"/>
      <c r="F173" s="207"/>
      <c r="I173" s="126"/>
      <c r="J173" s="126"/>
      <c r="K173" s="126"/>
    </row>
    <row r="174" spans="2:11" ht="13.5" thickBot="1">
      <c r="I174" s="126"/>
      <c r="J174" s="126"/>
      <c r="K174" s="126"/>
    </row>
    <row r="175" spans="2:11">
      <c r="B175" s="49" t="s">
        <v>277</v>
      </c>
      <c r="C175" s="50"/>
      <c r="D175" s="51"/>
      <c r="F175" s="208">
        <v>4</v>
      </c>
      <c r="I175" s="126"/>
      <c r="J175" s="126"/>
      <c r="K175" s="126"/>
    </row>
    <row r="176" spans="2:11">
      <c r="B176" s="52" t="s">
        <v>191</v>
      </c>
      <c r="C176" s="24"/>
      <c r="D176" s="53"/>
      <c r="F176" s="209">
        <v>265</v>
      </c>
      <c r="I176" s="126"/>
      <c r="J176" s="126"/>
      <c r="K176" s="126"/>
    </row>
    <row r="177" spans="2:11">
      <c r="B177" s="52" t="s">
        <v>284</v>
      </c>
      <c r="C177" s="24"/>
      <c r="D177" s="53"/>
      <c r="F177" s="222">
        <v>99.2</v>
      </c>
      <c r="I177" s="126"/>
      <c r="J177" s="126"/>
      <c r="K177" s="126"/>
    </row>
    <row r="178" spans="2:11">
      <c r="B178" s="52" t="s">
        <v>279</v>
      </c>
      <c r="C178" s="24"/>
      <c r="D178" s="53"/>
      <c r="F178" s="222">
        <v>162.1</v>
      </c>
      <c r="I178" s="126"/>
      <c r="J178" s="126"/>
      <c r="K178" s="126"/>
    </row>
    <row r="179" spans="2:11">
      <c r="B179" s="52" t="s">
        <v>121</v>
      </c>
      <c r="C179" s="24"/>
      <c r="D179" s="53"/>
      <c r="F179" s="210">
        <v>8.5</v>
      </c>
      <c r="I179" s="126"/>
      <c r="J179" s="126"/>
      <c r="K179" s="126"/>
    </row>
    <row r="180" spans="2:11">
      <c r="B180" s="52" t="s">
        <v>280</v>
      </c>
      <c r="C180" s="24"/>
      <c r="D180" s="53"/>
      <c r="F180" s="202">
        <v>63</v>
      </c>
      <c r="G180" s="57"/>
      <c r="I180" s="126"/>
      <c r="J180" s="126"/>
      <c r="K180" s="126"/>
    </row>
    <row r="181" spans="2:11">
      <c r="B181" s="52" t="s">
        <v>281</v>
      </c>
      <c r="C181" s="24"/>
      <c r="D181" s="53"/>
      <c r="F181" s="202">
        <v>850</v>
      </c>
      <c r="I181" s="126"/>
      <c r="J181" s="126"/>
      <c r="K181" s="126"/>
    </row>
    <row r="182" spans="2:11" ht="13.5" thickBot="1">
      <c r="B182" s="54" t="s">
        <v>770</v>
      </c>
      <c r="C182" s="55"/>
      <c r="D182" s="56"/>
      <c r="F182" s="205"/>
      <c r="I182" s="126"/>
      <c r="J182" s="126"/>
      <c r="K182" s="126"/>
    </row>
    <row r="183" spans="2:11">
      <c r="I183" s="126"/>
      <c r="J183" s="126"/>
      <c r="K183" s="126"/>
    </row>
    <row r="184" spans="2:11" ht="13.5" thickBot="1">
      <c r="I184" s="126"/>
      <c r="J184" s="126"/>
      <c r="K184" s="126"/>
    </row>
    <row r="185" spans="2:11" ht="13.5" thickBot="1">
      <c r="B185" s="190" t="s">
        <v>285</v>
      </c>
      <c r="C185" s="191" t="s">
        <v>286</v>
      </c>
      <c r="D185" s="192"/>
      <c r="E185" s="192"/>
      <c r="F185" s="192"/>
      <c r="G185" s="192"/>
      <c r="H185" s="194" t="s">
        <v>287</v>
      </c>
      <c r="I185" s="193" t="s">
        <v>288</v>
      </c>
      <c r="J185" s="194" t="s">
        <v>289</v>
      </c>
      <c r="K185" s="195" t="s">
        <v>24</v>
      </c>
    </row>
    <row r="186" spans="2:11">
      <c r="B186" s="61">
        <v>194</v>
      </c>
      <c r="C186" s="59" t="s">
        <v>617</v>
      </c>
      <c r="D186" s="60"/>
      <c r="E186" s="60"/>
      <c r="F186" s="60"/>
      <c r="G186" s="60"/>
      <c r="H186" s="63">
        <v>95</v>
      </c>
      <c r="I186" s="62">
        <v>34.926470588235297</v>
      </c>
      <c r="J186" s="62">
        <v>6.97</v>
      </c>
      <c r="K186" s="154">
        <v>0.82730000000000004</v>
      </c>
    </row>
    <row r="187" spans="2:11">
      <c r="B187" s="67">
        <v>144</v>
      </c>
      <c r="C187" s="65" t="s">
        <v>629</v>
      </c>
      <c r="D187" s="66"/>
      <c r="E187" s="66"/>
      <c r="F187" s="66"/>
      <c r="G187" s="66"/>
      <c r="H187" s="69">
        <v>6</v>
      </c>
      <c r="I187" s="68">
        <v>2.2058823529411766</v>
      </c>
      <c r="J187" s="68">
        <v>13.17</v>
      </c>
      <c r="K187" s="94">
        <v>0.7329</v>
      </c>
    </row>
    <row r="188" spans="2:11">
      <c r="B188" s="67">
        <v>133</v>
      </c>
      <c r="C188" s="59" t="s">
        <v>638</v>
      </c>
      <c r="D188" s="60"/>
      <c r="E188" s="60"/>
      <c r="F188" s="60"/>
      <c r="G188" s="60"/>
      <c r="H188" s="204">
        <v>4</v>
      </c>
      <c r="I188" s="68">
        <v>1.4705882352941178</v>
      </c>
      <c r="J188" s="72">
        <v>6</v>
      </c>
      <c r="K188" s="155">
        <v>0.89449999999999996</v>
      </c>
    </row>
    <row r="189" spans="2:11">
      <c r="B189" s="64">
        <v>201</v>
      </c>
      <c r="C189" s="75" t="s">
        <v>639</v>
      </c>
      <c r="D189" s="58"/>
      <c r="E189" s="58"/>
      <c r="F189" s="58"/>
      <c r="G189" s="58"/>
      <c r="H189" s="69">
        <v>4</v>
      </c>
      <c r="I189" s="70">
        <v>1.4705882352941178</v>
      </c>
      <c r="J189" s="68">
        <v>6</v>
      </c>
      <c r="K189" s="156">
        <v>0.60829999999999995</v>
      </c>
    </row>
    <row r="190" spans="2:11" ht="13.5" thickBot="1">
      <c r="B190" s="64">
        <v>139</v>
      </c>
      <c r="C190" s="75" t="s">
        <v>628</v>
      </c>
      <c r="D190" s="73"/>
      <c r="E190" s="73"/>
      <c r="F190" s="73"/>
      <c r="G190" s="73"/>
      <c r="H190" s="69">
        <v>3</v>
      </c>
      <c r="I190" s="93">
        <v>1.1029411764705883</v>
      </c>
      <c r="J190" s="68">
        <v>6.67</v>
      </c>
      <c r="K190" s="94">
        <v>0.72219999999999995</v>
      </c>
    </row>
    <row r="191" spans="2:11" ht="13.5" thickBot="1">
      <c r="B191" s="255" t="s">
        <v>201</v>
      </c>
      <c r="C191" s="81"/>
      <c r="D191" s="81"/>
      <c r="E191" s="81"/>
      <c r="F191" s="81"/>
      <c r="G191" s="81"/>
      <c r="H191" s="259">
        <v>272</v>
      </c>
      <c r="I191" s="256"/>
      <c r="J191" s="257">
        <v>8.57</v>
      </c>
      <c r="K191" s="258">
        <v>0.86799999999999999</v>
      </c>
    </row>
    <row r="192" spans="2:11">
      <c r="B192" s="76"/>
      <c r="C192" s="76"/>
      <c r="D192" s="76"/>
      <c r="E192" s="76"/>
      <c r="F192" s="76"/>
      <c r="G192" s="76"/>
      <c r="I192" s="104"/>
      <c r="J192" s="78"/>
      <c r="K192" s="173"/>
    </row>
    <row r="193" spans="2:11">
      <c r="B193" s="76"/>
      <c r="C193" s="76"/>
      <c r="D193" s="76"/>
      <c r="E193" s="76"/>
      <c r="F193" s="76"/>
      <c r="G193" s="76"/>
      <c r="I193" s="104"/>
      <c r="J193" s="78"/>
      <c r="K193" s="173"/>
    </row>
    <row r="194" spans="2:11">
      <c r="B194" s="76"/>
      <c r="C194" s="76"/>
      <c r="D194" s="76"/>
      <c r="E194" s="76"/>
      <c r="F194" s="76"/>
      <c r="G194" s="76"/>
      <c r="I194" s="104"/>
      <c r="J194" s="78"/>
      <c r="K194" s="173"/>
    </row>
    <row r="195" spans="2:11">
      <c r="B195" s="76"/>
      <c r="C195" s="76"/>
      <c r="D195" s="76"/>
      <c r="E195" s="76"/>
      <c r="F195" s="76"/>
      <c r="G195" s="76"/>
      <c r="I195" s="104"/>
      <c r="J195" s="78"/>
      <c r="K195" s="173"/>
    </row>
    <row r="196" spans="2:11" ht="13.5" thickBot="1">
      <c r="B196" s="76"/>
      <c r="C196" s="76"/>
      <c r="D196" s="76"/>
      <c r="E196" s="76"/>
      <c r="F196" s="76"/>
      <c r="G196" s="76"/>
      <c r="I196" s="104"/>
      <c r="J196" s="78"/>
      <c r="K196" s="77"/>
    </row>
    <row r="197" spans="2:11" ht="13.5" thickBot="1">
      <c r="B197" s="467" t="s">
        <v>126</v>
      </c>
      <c r="C197" s="468"/>
      <c r="D197" s="469"/>
      <c r="F197" s="206">
        <f>$F$265</f>
        <v>2020</v>
      </c>
      <c r="G197" s="76"/>
      <c r="I197" s="126"/>
      <c r="J197" s="126"/>
      <c r="K197" s="126"/>
    </row>
    <row r="198" spans="2:11" ht="13.5" thickBot="1">
      <c r="B198" s="461" t="s">
        <v>350</v>
      </c>
      <c r="C198" s="462"/>
      <c r="D198" s="463"/>
      <c r="F198" s="207"/>
      <c r="I198" s="126"/>
      <c r="J198" s="126"/>
      <c r="K198" s="126"/>
    </row>
    <row r="199" spans="2:11" ht="13.5" thickBot="1">
      <c r="I199" s="126"/>
      <c r="J199" s="126"/>
      <c r="K199" s="126"/>
    </row>
    <row r="200" spans="2:11">
      <c r="B200" s="49" t="s">
        <v>277</v>
      </c>
      <c r="C200" s="50"/>
      <c r="D200" s="51"/>
      <c r="F200" s="208">
        <v>4</v>
      </c>
      <c r="I200" s="126"/>
      <c r="J200" s="126"/>
      <c r="K200" s="126"/>
    </row>
    <row r="201" spans="2:11">
      <c r="B201" s="52" t="s">
        <v>191</v>
      </c>
      <c r="C201" s="24"/>
      <c r="D201" s="53"/>
      <c r="F201" s="209">
        <v>1795</v>
      </c>
      <c r="I201" s="126"/>
      <c r="J201" s="126"/>
      <c r="K201" s="126"/>
    </row>
    <row r="202" spans="2:11">
      <c r="B202" s="52" t="s">
        <v>284</v>
      </c>
      <c r="C202" s="24"/>
      <c r="D202" s="53"/>
      <c r="F202" s="222">
        <v>94.7</v>
      </c>
      <c r="I202" s="126"/>
      <c r="J202" s="126"/>
      <c r="K202" s="126"/>
    </row>
    <row r="203" spans="2:11">
      <c r="B203" s="52" t="s">
        <v>279</v>
      </c>
      <c r="C203" s="24"/>
      <c r="D203" s="53"/>
      <c r="F203" s="222">
        <v>1143.8</v>
      </c>
      <c r="I203" s="126"/>
      <c r="J203" s="126"/>
      <c r="K203" s="126"/>
    </row>
    <row r="204" spans="2:11">
      <c r="B204" s="52" t="s">
        <v>121</v>
      </c>
      <c r="C204" s="24"/>
      <c r="D204" s="53"/>
      <c r="F204" s="210">
        <v>11.1</v>
      </c>
      <c r="I204" s="126"/>
      <c r="J204" s="126"/>
      <c r="K204" s="126"/>
    </row>
    <row r="205" spans="2:11">
      <c r="B205" s="52" t="s">
        <v>280</v>
      </c>
      <c r="C205" s="24"/>
      <c r="D205" s="53"/>
      <c r="F205" s="202">
        <v>324</v>
      </c>
      <c r="G205" s="57"/>
      <c r="I205" s="126"/>
      <c r="J205" s="126"/>
      <c r="K205" s="126"/>
    </row>
    <row r="206" spans="2:11" ht="13.5" thickBot="1">
      <c r="B206" s="54" t="s">
        <v>281</v>
      </c>
      <c r="C206" s="55"/>
      <c r="D206" s="56"/>
      <c r="F206" s="218">
        <v>2737</v>
      </c>
      <c r="I206" s="126"/>
      <c r="J206" s="126"/>
      <c r="K206" s="126"/>
    </row>
    <row r="207" spans="2:11">
      <c r="I207" s="126"/>
      <c r="J207" s="126"/>
      <c r="K207" s="126"/>
    </row>
    <row r="208" spans="2:11" ht="13.5" thickBot="1">
      <c r="I208" s="126"/>
      <c r="J208" s="126"/>
      <c r="K208" s="126"/>
    </row>
    <row r="209" spans="2:11" ht="13.5" thickBot="1">
      <c r="B209" s="190" t="s">
        <v>285</v>
      </c>
      <c r="C209" s="191" t="s">
        <v>286</v>
      </c>
      <c r="D209" s="192"/>
      <c r="E209" s="192"/>
      <c r="F209" s="192"/>
      <c r="G209" s="192"/>
      <c r="H209" s="194" t="s">
        <v>287</v>
      </c>
      <c r="I209" s="193" t="s">
        <v>288</v>
      </c>
      <c r="J209" s="194" t="s">
        <v>289</v>
      </c>
      <c r="K209" s="195" t="s">
        <v>24</v>
      </c>
    </row>
    <row r="210" spans="2:11">
      <c r="B210" s="61">
        <v>137</v>
      </c>
      <c r="C210" s="59" t="s">
        <v>625</v>
      </c>
      <c r="D210" s="60"/>
      <c r="E210" s="60"/>
      <c r="F210" s="60"/>
      <c r="G210" s="60"/>
      <c r="H210" s="63">
        <v>624</v>
      </c>
      <c r="I210" s="62">
        <v>41.297154202514889</v>
      </c>
      <c r="J210" s="62">
        <v>9.4</v>
      </c>
      <c r="K210" s="154">
        <v>1.0258</v>
      </c>
    </row>
    <row r="211" spans="2:11">
      <c r="B211" s="67">
        <v>139</v>
      </c>
      <c r="C211" s="65" t="s">
        <v>628</v>
      </c>
      <c r="D211" s="66"/>
      <c r="E211" s="66"/>
      <c r="F211" s="66"/>
      <c r="G211" s="66"/>
      <c r="H211" s="69">
        <v>419</v>
      </c>
      <c r="I211" s="68">
        <v>27.72998014559894</v>
      </c>
      <c r="J211" s="68">
        <v>10.25</v>
      </c>
      <c r="K211" s="94">
        <v>0.63849999999999996</v>
      </c>
    </row>
    <row r="212" spans="2:11">
      <c r="B212" s="67">
        <v>144</v>
      </c>
      <c r="C212" s="59" t="s">
        <v>629</v>
      </c>
      <c r="D212" s="60"/>
      <c r="E212" s="60"/>
      <c r="F212" s="60"/>
      <c r="G212" s="60"/>
      <c r="H212" s="204">
        <v>75</v>
      </c>
      <c r="I212" s="68">
        <v>4.9636002647253479</v>
      </c>
      <c r="J212" s="72">
        <v>6.01</v>
      </c>
      <c r="K212" s="155">
        <v>0.61839999999999995</v>
      </c>
    </row>
    <row r="213" spans="2:11">
      <c r="B213" s="64">
        <v>130</v>
      </c>
      <c r="C213" s="75" t="s">
        <v>626</v>
      </c>
      <c r="D213" s="58"/>
      <c r="E213" s="58"/>
      <c r="F213" s="58"/>
      <c r="G213" s="58"/>
      <c r="H213" s="69">
        <v>60</v>
      </c>
      <c r="I213" s="70">
        <v>3.9708802117802779</v>
      </c>
      <c r="J213" s="68">
        <v>26.58</v>
      </c>
      <c r="K213" s="156">
        <v>3.5931999999999999</v>
      </c>
    </row>
    <row r="214" spans="2:11" ht="13.5" thickBot="1">
      <c r="B214" s="64">
        <v>723</v>
      </c>
      <c r="C214" s="75" t="s">
        <v>640</v>
      </c>
      <c r="D214" s="73"/>
      <c r="E214" s="73"/>
      <c r="F214" s="73"/>
      <c r="G214" s="73"/>
      <c r="H214" s="69">
        <v>40</v>
      </c>
      <c r="I214" s="93">
        <v>2.6472534745201854</v>
      </c>
      <c r="J214" s="68">
        <v>7.93</v>
      </c>
      <c r="K214" s="94">
        <v>0.6099</v>
      </c>
    </row>
    <row r="215" spans="2:11" ht="13.5" thickBot="1">
      <c r="B215" s="255" t="s">
        <v>201</v>
      </c>
      <c r="C215" s="81"/>
      <c r="D215" s="81"/>
      <c r="E215" s="81"/>
      <c r="F215" s="81"/>
      <c r="G215" s="81"/>
      <c r="H215" s="259">
        <v>1511</v>
      </c>
      <c r="I215" s="256"/>
      <c r="J215" s="257">
        <v>11.23</v>
      </c>
      <c r="K215" s="258">
        <v>1.0184</v>
      </c>
    </row>
    <row r="216" spans="2:11">
      <c r="B216" s="76"/>
      <c r="C216" s="76"/>
      <c r="D216" s="76"/>
      <c r="E216" s="76"/>
      <c r="F216" s="76"/>
      <c r="G216" s="76"/>
      <c r="I216" s="104"/>
      <c r="J216" s="78"/>
      <c r="K216" s="173"/>
    </row>
    <row r="217" spans="2:11">
      <c r="B217" s="76"/>
      <c r="C217" s="76"/>
      <c r="D217" s="76"/>
      <c r="E217" s="76"/>
      <c r="F217" s="76"/>
      <c r="G217" s="76"/>
      <c r="I217" s="104"/>
      <c r="J217" s="78"/>
      <c r="K217" s="173"/>
    </row>
    <row r="218" spans="2:11">
      <c r="B218" s="76"/>
      <c r="C218" s="76"/>
      <c r="D218" s="76"/>
      <c r="E218" s="76"/>
      <c r="F218" s="76"/>
      <c r="G218" s="76"/>
      <c r="I218" s="104"/>
      <c r="J218" s="78"/>
      <c r="K218" s="173"/>
    </row>
    <row r="219" spans="2:11">
      <c r="B219" s="76"/>
      <c r="C219" s="76"/>
      <c r="D219" s="76"/>
      <c r="E219" s="76"/>
      <c r="F219" s="76"/>
      <c r="G219" s="76"/>
      <c r="I219" s="104"/>
      <c r="J219" s="78"/>
      <c r="K219" s="173"/>
    </row>
    <row r="220" spans="2:11" ht="13.5" thickBot="1">
      <c r="B220" s="76"/>
      <c r="C220" s="76"/>
      <c r="D220" s="76"/>
      <c r="E220" s="76"/>
      <c r="F220" s="76"/>
      <c r="G220" s="76"/>
      <c r="I220" s="104"/>
      <c r="J220" s="78"/>
      <c r="K220" s="173"/>
    </row>
    <row r="221" spans="2:11" ht="13.5" thickBot="1">
      <c r="B221" s="467" t="s">
        <v>126</v>
      </c>
      <c r="C221" s="468"/>
      <c r="D221" s="469"/>
      <c r="F221" s="206">
        <f>$F$265</f>
        <v>2020</v>
      </c>
      <c r="G221" s="170"/>
      <c r="I221" s="126"/>
      <c r="J221" s="126"/>
      <c r="K221" s="126"/>
    </row>
    <row r="222" spans="2:11" ht="13.5" thickBot="1">
      <c r="B222" s="461" t="s">
        <v>351</v>
      </c>
      <c r="C222" s="462"/>
      <c r="D222" s="463"/>
      <c r="F222" s="207"/>
      <c r="I222" s="126"/>
      <c r="J222" s="126"/>
      <c r="K222" s="126"/>
    </row>
    <row r="223" spans="2:11" ht="13.5" thickBot="1">
      <c r="I223" s="126"/>
      <c r="J223" s="126"/>
      <c r="K223" s="126"/>
    </row>
    <row r="224" spans="2:11">
      <c r="B224" s="49" t="s">
        <v>277</v>
      </c>
      <c r="C224" s="50"/>
      <c r="D224" s="51"/>
      <c r="F224" s="208">
        <v>19.399999999999999</v>
      </c>
      <c r="I224" s="126"/>
      <c r="J224" s="126"/>
      <c r="K224" s="126"/>
    </row>
    <row r="225" spans="2:11">
      <c r="B225" s="52" t="s">
        <v>191</v>
      </c>
      <c r="C225" s="24"/>
      <c r="D225" s="53"/>
      <c r="F225" s="209">
        <v>239</v>
      </c>
      <c r="I225" s="126"/>
      <c r="J225" s="126"/>
      <c r="K225" s="126"/>
    </row>
    <row r="226" spans="2:11">
      <c r="B226" s="52" t="s">
        <v>284</v>
      </c>
      <c r="C226" s="24"/>
      <c r="D226" s="53"/>
      <c r="F226" s="222">
        <v>95</v>
      </c>
      <c r="I226" s="126"/>
      <c r="J226" s="126"/>
      <c r="K226" s="126"/>
    </row>
    <row r="227" spans="2:11">
      <c r="B227" s="52" t="s">
        <v>279</v>
      </c>
      <c r="C227" s="24"/>
      <c r="D227" s="53"/>
      <c r="F227" s="222">
        <v>16.399999999999999</v>
      </c>
      <c r="I227" s="126"/>
      <c r="J227" s="126"/>
      <c r="K227" s="126"/>
    </row>
    <row r="228" spans="2:11" ht="13.5" thickBot="1">
      <c r="B228" s="54" t="s">
        <v>121</v>
      </c>
      <c r="C228" s="55"/>
      <c r="D228" s="56"/>
      <c r="F228" s="228">
        <v>4.5999999999999996</v>
      </c>
      <c r="I228" s="126"/>
      <c r="J228" s="126"/>
      <c r="K228" s="126"/>
    </row>
    <row r="229" spans="2:11">
      <c r="I229" s="126"/>
      <c r="J229" s="126"/>
      <c r="K229" s="126"/>
    </row>
    <row r="230" spans="2:11" ht="13.5" thickBot="1">
      <c r="I230" s="126"/>
      <c r="J230" s="126"/>
      <c r="K230" s="126"/>
    </row>
    <row r="231" spans="2:11" ht="13.5" thickBot="1">
      <c r="B231" s="190" t="s">
        <v>285</v>
      </c>
      <c r="C231" s="191" t="s">
        <v>286</v>
      </c>
      <c r="D231" s="192"/>
      <c r="E231" s="192"/>
      <c r="F231" s="192"/>
      <c r="G231" s="192"/>
      <c r="H231" s="194" t="s">
        <v>287</v>
      </c>
      <c r="I231" s="193" t="s">
        <v>288</v>
      </c>
      <c r="J231" s="194" t="s">
        <v>289</v>
      </c>
      <c r="K231" s="195" t="s">
        <v>24</v>
      </c>
    </row>
    <row r="232" spans="2:11">
      <c r="B232" s="61">
        <v>463</v>
      </c>
      <c r="C232" s="59" t="s">
        <v>630</v>
      </c>
      <c r="D232" s="60"/>
      <c r="E232" s="60"/>
      <c r="F232" s="60"/>
      <c r="G232" s="60"/>
      <c r="H232" s="63">
        <v>17</v>
      </c>
      <c r="I232" s="62">
        <v>7.6923076923076925</v>
      </c>
      <c r="J232" s="62">
        <v>4.41</v>
      </c>
      <c r="K232" s="154">
        <v>0.60670000000000002</v>
      </c>
    </row>
    <row r="233" spans="2:11">
      <c r="B233" s="67">
        <v>144</v>
      </c>
      <c r="C233" s="65" t="s">
        <v>629</v>
      </c>
      <c r="D233" s="66"/>
      <c r="E233" s="66"/>
      <c r="F233" s="66"/>
      <c r="G233" s="66"/>
      <c r="H233" s="69">
        <v>11</v>
      </c>
      <c r="I233" s="68">
        <v>4.9773755656108598</v>
      </c>
      <c r="J233" s="68">
        <v>3.91</v>
      </c>
      <c r="K233" s="94">
        <v>0.62480000000000002</v>
      </c>
    </row>
    <row r="234" spans="2:11">
      <c r="B234" s="67">
        <v>113</v>
      </c>
      <c r="C234" s="59" t="s">
        <v>641</v>
      </c>
      <c r="D234" s="60"/>
      <c r="E234" s="60"/>
      <c r="F234" s="60"/>
      <c r="G234" s="60"/>
      <c r="H234" s="204">
        <v>10</v>
      </c>
      <c r="I234" s="68">
        <v>4.5248868778280542</v>
      </c>
      <c r="J234" s="72">
        <v>5.7</v>
      </c>
      <c r="K234" s="155">
        <v>0.50700000000000001</v>
      </c>
    </row>
    <row r="235" spans="2:11">
      <c r="B235" s="64">
        <v>248</v>
      </c>
      <c r="C235" s="75" t="s">
        <v>642</v>
      </c>
      <c r="D235" s="58"/>
      <c r="E235" s="58"/>
      <c r="F235" s="58"/>
      <c r="G235" s="58"/>
      <c r="H235" s="69">
        <v>7</v>
      </c>
      <c r="I235" s="70">
        <v>3.1674208144796379</v>
      </c>
      <c r="J235" s="68">
        <v>5.29</v>
      </c>
      <c r="K235" s="156">
        <v>0.73040000000000005</v>
      </c>
    </row>
    <row r="236" spans="2:11" ht="13.5" thickBot="1">
      <c r="B236" s="64">
        <v>249</v>
      </c>
      <c r="C236" s="75" t="s">
        <v>643</v>
      </c>
      <c r="D236" s="73"/>
      <c r="E236" s="73"/>
      <c r="F236" s="73"/>
      <c r="G236" s="73"/>
      <c r="H236" s="69">
        <v>5</v>
      </c>
      <c r="I236" s="93">
        <v>2.2624434389140271</v>
      </c>
      <c r="J236" s="68">
        <v>4.4000000000000004</v>
      </c>
      <c r="K236" s="94">
        <v>0.56850000000000001</v>
      </c>
    </row>
    <row r="237" spans="2:11" ht="13.5" thickBot="1">
      <c r="B237" s="255" t="s">
        <v>201</v>
      </c>
      <c r="C237" s="81"/>
      <c r="D237" s="81"/>
      <c r="E237" s="81"/>
      <c r="F237" s="81"/>
      <c r="G237" s="81"/>
      <c r="H237" s="259">
        <v>221</v>
      </c>
      <c r="I237" s="256"/>
      <c r="J237" s="257">
        <v>4.71</v>
      </c>
      <c r="K237" s="258">
        <v>0.68879999999999997</v>
      </c>
    </row>
    <row r="238" spans="2:11">
      <c r="B238" s="76"/>
      <c r="C238" s="76"/>
      <c r="D238" s="76"/>
      <c r="E238" s="76"/>
      <c r="F238" s="76"/>
      <c r="G238" s="76"/>
      <c r="I238" s="104"/>
      <c r="J238" s="78"/>
      <c r="K238" s="77"/>
    </row>
    <row r="239" spans="2:11">
      <c r="B239" s="76"/>
      <c r="C239" s="76"/>
      <c r="D239" s="76"/>
      <c r="E239" s="76"/>
      <c r="F239" s="76"/>
      <c r="G239" s="76"/>
      <c r="I239" s="104"/>
      <c r="J239" s="78"/>
      <c r="K239" s="77"/>
    </row>
    <row r="240" spans="2:11">
      <c r="B240" s="76"/>
      <c r="C240" s="76"/>
      <c r="D240" s="76"/>
      <c r="E240" s="76"/>
      <c r="F240" s="76"/>
      <c r="G240" s="76"/>
      <c r="I240" s="104"/>
      <c r="J240" s="78"/>
      <c r="K240" s="77"/>
    </row>
    <row r="241" spans="2:11">
      <c r="B241" s="76"/>
      <c r="C241" s="76"/>
      <c r="D241" s="76"/>
      <c r="E241" s="76"/>
      <c r="F241" s="76"/>
      <c r="G241" s="76"/>
      <c r="I241" s="104"/>
      <c r="J241" s="78"/>
      <c r="K241" s="77"/>
    </row>
    <row r="242" spans="2:11" ht="13.5" thickBot="1">
      <c r="B242" s="76"/>
      <c r="C242" s="76"/>
      <c r="D242" s="76"/>
      <c r="E242" s="76"/>
      <c r="F242" s="76"/>
      <c r="G242" s="76"/>
      <c r="I242" s="104"/>
      <c r="J242" s="78"/>
      <c r="K242" s="173"/>
    </row>
    <row r="243" spans="2:11" ht="13.5" thickBot="1">
      <c r="B243" s="467" t="s">
        <v>126</v>
      </c>
      <c r="C243" s="468"/>
      <c r="D243" s="469"/>
      <c r="F243" s="206">
        <f>$F$265</f>
        <v>2020</v>
      </c>
      <c r="G243" s="170"/>
      <c r="I243" s="126"/>
      <c r="J243" s="126"/>
      <c r="K243" s="126"/>
    </row>
    <row r="244" spans="2:11" ht="13.5" thickBot="1">
      <c r="B244" s="475" t="s">
        <v>633</v>
      </c>
      <c r="C244" s="462"/>
      <c r="D244" s="463"/>
      <c r="F244" s="207"/>
      <c r="I244" s="126"/>
      <c r="J244" s="126"/>
      <c r="K244" s="126"/>
    </row>
    <row r="245" spans="2:11" ht="13.5" thickBot="1">
      <c r="I245" s="126"/>
      <c r="J245" s="126"/>
      <c r="K245" s="126"/>
    </row>
    <row r="246" spans="2:11">
      <c r="B246" s="49" t="s">
        <v>277</v>
      </c>
      <c r="C246" s="50"/>
      <c r="D246" s="51"/>
      <c r="F246" s="208">
        <v>7.53</v>
      </c>
      <c r="I246" s="126"/>
      <c r="J246" s="126"/>
      <c r="K246" s="126"/>
    </row>
    <row r="247" spans="2:11">
      <c r="B247" s="52" t="s">
        <v>191</v>
      </c>
      <c r="C247" s="24"/>
      <c r="D247" s="53"/>
      <c r="F247" s="209">
        <v>120</v>
      </c>
      <c r="I247" s="126"/>
      <c r="J247" s="126"/>
      <c r="K247" s="126"/>
    </row>
    <row r="248" spans="2:11">
      <c r="B248" s="52" t="s">
        <v>284</v>
      </c>
      <c r="C248" s="24"/>
      <c r="D248" s="53"/>
      <c r="F248" s="222">
        <f>120/120*100</f>
        <v>100</v>
      </c>
      <c r="I248" s="126"/>
      <c r="J248" s="126"/>
      <c r="K248" s="126"/>
    </row>
    <row r="249" spans="2:11">
      <c r="B249" s="52" t="s">
        <v>279</v>
      </c>
      <c r="C249" s="24"/>
      <c r="D249" s="53"/>
      <c r="F249" s="222">
        <v>34.6</v>
      </c>
      <c r="I249" s="126"/>
      <c r="J249" s="126"/>
      <c r="K249" s="126"/>
    </row>
    <row r="250" spans="2:11" ht="13.5" thickBot="1">
      <c r="B250" s="54" t="s">
        <v>121</v>
      </c>
      <c r="C250" s="55"/>
      <c r="D250" s="56"/>
      <c r="F250" s="228">
        <v>7.1</v>
      </c>
      <c r="I250" s="126"/>
      <c r="J250" s="126"/>
      <c r="K250" s="126"/>
    </row>
    <row r="251" spans="2:11">
      <c r="I251" s="126"/>
      <c r="J251" s="126"/>
      <c r="K251" s="126"/>
    </row>
    <row r="252" spans="2:11" ht="13.5" thickBot="1">
      <c r="I252" s="126"/>
      <c r="J252" s="126"/>
      <c r="K252" s="126"/>
    </row>
    <row r="253" spans="2:11" ht="13.5" thickBot="1">
      <c r="B253" s="190" t="s">
        <v>285</v>
      </c>
      <c r="C253" s="191" t="s">
        <v>286</v>
      </c>
      <c r="D253" s="192"/>
      <c r="E253" s="192"/>
      <c r="F253" s="192"/>
      <c r="G253" s="192"/>
      <c r="H253" s="194" t="s">
        <v>287</v>
      </c>
      <c r="I253" s="193" t="s">
        <v>288</v>
      </c>
      <c r="J253" s="194" t="s">
        <v>289</v>
      </c>
      <c r="K253" s="195" t="s">
        <v>24</v>
      </c>
    </row>
    <row r="254" spans="2:11">
      <c r="B254" s="61">
        <v>55</v>
      </c>
      <c r="C254" s="59" t="s">
        <v>644</v>
      </c>
      <c r="D254" s="60"/>
      <c r="E254" s="60"/>
      <c r="F254" s="60"/>
      <c r="G254" s="60"/>
      <c r="H254" s="63">
        <v>40</v>
      </c>
      <c r="I254" s="62">
        <v>34.188034188034187</v>
      </c>
      <c r="J254" s="62">
        <v>6.55</v>
      </c>
      <c r="K254" s="154">
        <v>0.91010000000000002</v>
      </c>
    </row>
    <row r="255" spans="2:11">
      <c r="B255" s="67">
        <v>930</v>
      </c>
      <c r="C255" s="65" t="s">
        <v>645</v>
      </c>
      <c r="D255" s="66"/>
      <c r="E255" s="66"/>
      <c r="F255" s="66"/>
      <c r="G255" s="66"/>
      <c r="H255" s="69">
        <v>5</v>
      </c>
      <c r="I255" s="68">
        <v>4.2735042735042734</v>
      </c>
      <c r="J255" s="68">
        <v>9</v>
      </c>
      <c r="K255" s="94">
        <v>1.3399000000000001</v>
      </c>
    </row>
    <row r="256" spans="2:11">
      <c r="B256" s="67">
        <v>57</v>
      </c>
      <c r="C256" s="59" t="s">
        <v>646</v>
      </c>
      <c r="D256" s="60"/>
      <c r="E256" s="60"/>
      <c r="F256" s="60"/>
      <c r="G256" s="60"/>
      <c r="H256" s="204">
        <v>2</v>
      </c>
      <c r="I256" s="68">
        <v>1.7094017094017093</v>
      </c>
      <c r="J256" s="72">
        <v>7</v>
      </c>
      <c r="K256" s="155">
        <v>0.84140000000000004</v>
      </c>
    </row>
    <row r="257" spans="2:11">
      <c r="B257" s="64">
        <v>26</v>
      </c>
      <c r="C257" s="75" t="s">
        <v>647</v>
      </c>
      <c r="D257" s="58"/>
      <c r="E257" s="58"/>
      <c r="F257" s="58"/>
      <c r="G257" s="58"/>
      <c r="H257" s="69">
        <v>1</v>
      </c>
      <c r="I257" s="70">
        <v>0.85470085470085466</v>
      </c>
      <c r="J257" s="68">
        <v>8</v>
      </c>
      <c r="K257" s="156">
        <v>1.7155</v>
      </c>
    </row>
    <row r="258" spans="2:11" ht="13.5" thickBot="1">
      <c r="B258" s="64">
        <v>45</v>
      </c>
      <c r="C258" s="75" t="s">
        <v>648</v>
      </c>
      <c r="D258" s="73"/>
      <c r="E258" s="73"/>
      <c r="F258" s="73"/>
      <c r="G258" s="73"/>
      <c r="H258" s="69">
        <v>1</v>
      </c>
      <c r="I258" s="93">
        <v>0.85470085470085466</v>
      </c>
      <c r="J258" s="68">
        <v>8</v>
      </c>
      <c r="K258" s="94">
        <v>0.89439999999999997</v>
      </c>
    </row>
    <row r="259" spans="2:11" ht="13.5" thickBot="1">
      <c r="B259" s="255" t="s">
        <v>201</v>
      </c>
      <c r="C259" s="81"/>
      <c r="D259" s="81"/>
      <c r="E259" s="81"/>
      <c r="F259" s="81"/>
      <c r="G259" s="81"/>
      <c r="H259" s="259">
        <v>117</v>
      </c>
      <c r="I259" s="256"/>
      <c r="J259" s="257">
        <v>7.3</v>
      </c>
      <c r="K259" s="258">
        <v>0.97670000000000001</v>
      </c>
    </row>
    <row r="260" spans="2:11">
      <c r="B260" s="76"/>
      <c r="C260" s="76"/>
      <c r="D260" s="76"/>
      <c r="E260" s="76"/>
      <c r="F260" s="76"/>
      <c r="G260" s="76"/>
      <c r="I260" s="104"/>
      <c r="J260" s="78"/>
      <c r="K260" s="77"/>
    </row>
    <row r="261" spans="2:11">
      <c r="B261" s="76"/>
      <c r="C261" s="76"/>
      <c r="D261" s="76"/>
      <c r="E261" s="76"/>
      <c r="F261" s="76"/>
      <c r="G261" s="76"/>
      <c r="I261" s="104"/>
      <c r="J261" s="78"/>
      <c r="K261" s="77"/>
    </row>
    <row r="262" spans="2:11">
      <c r="B262" s="76"/>
      <c r="C262" s="76"/>
      <c r="D262" s="76"/>
      <c r="E262" s="76"/>
      <c r="F262" s="76"/>
      <c r="G262" s="76"/>
      <c r="I262" s="104"/>
      <c r="J262" s="78"/>
      <c r="K262" s="77"/>
    </row>
    <row r="263" spans="2:11">
      <c r="I263" s="78"/>
      <c r="J263" s="78"/>
      <c r="K263" s="173"/>
    </row>
    <row r="264" spans="2:11" ht="13.5" thickBot="1"/>
    <row r="265" spans="2:11" ht="13.5" thickBot="1">
      <c r="B265" s="479" t="s">
        <v>26</v>
      </c>
      <c r="C265" s="480"/>
      <c r="D265" s="481"/>
      <c r="F265" s="206">
        <v>2020</v>
      </c>
    </row>
    <row r="266" spans="2:11">
      <c r="B266" s="482"/>
      <c r="C266" s="482"/>
      <c r="D266" s="482"/>
      <c r="F266" s="207"/>
      <c r="G266" s="231"/>
    </row>
    <row r="267" spans="2:11" ht="13.5" thickBot="1">
      <c r="G267" s="231"/>
    </row>
    <row r="268" spans="2:11">
      <c r="B268" s="49" t="s">
        <v>277</v>
      </c>
      <c r="C268" s="50"/>
      <c r="D268" s="51"/>
      <c r="F268" s="197">
        <v>20</v>
      </c>
    </row>
    <row r="269" spans="2:11">
      <c r="B269" s="52" t="s">
        <v>191</v>
      </c>
      <c r="C269" s="24"/>
      <c r="D269" s="53"/>
      <c r="F269" s="198">
        <v>764</v>
      </c>
    </row>
    <row r="270" spans="2:11">
      <c r="B270" s="52" t="s">
        <v>284</v>
      </c>
      <c r="C270" s="24"/>
      <c r="D270" s="53"/>
      <c r="F270" s="201">
        <v>74.7</v>
      </c>
    </row>
    <row r="271" spans="2:11">
      <c r="B271" s="52" t="s">
        <v>279</v>
      </c>
      <c r="C271" s="24"/>
      <c r="D271" s="53"/>
      <c r="F271" s="199">
        <v>82</v>
      </c>
    </row>
    <row r="272" spans="2:11">
      <c r="B272" s="52" t="s">
        <v>121</v>
      </c>
      <c r="C272" s="24"/>
      <c r="D272" s="53"/>
      <c r="F272" s="199">
        <v>8.1</v>
      </c>
    </row>
    <row r="273" spans="2:11">
      <c r="B273" s="52" t="s">
        <v>280</v>
      </c>
      <c r="C273" s="24"/>
      <c r="D273" s="53"/>
      <c r="F273" s="200">
        <v>1611</v>
      </c>
    </row>
    <row r="274" spans="2:11">
      <c r="B274" s="52" t="s">
        <v>281</v>
      </c>
      <c r="C274" s="24"/>
      <c r="D274" s="53"/>
      <c r="F274" s="200">
        <v>9583</v>
      </c>
    </row>
    <row r="275" spans="2:11">
      <c r="B275" s="52" t="s">
        <v>282</v>
      </c>
      <c r="C275" s="24"/>
      <c r="D275" s="53"/>
      <c r="F275" s="200">
        <f>SUM(F273:F274)</f>
        <v>11194</v>
      </c>
    </row>
    <row r="276" spans="2:11">
      <c r="B276" s="52" t="s">
        <v>283</v>
      </c>
      <c r="C276" s="24"/>
      <c r="D276" s="53"/>
      <c r="F276" s="201">
        <f>F274/F273</f>
        <v>5.948479205462446</v>
      </c>
    </row>
    <row r="277" spans="2:11">
      <c r="B277" s="52" t="s">
        <v>770</v>
      </c>
      <c r="C277" s="24"/>
      <c r="D277" s="53"/>
      <c r="F277" s="202">
        <v>220</v>
      </c>
    </row>
    <row r="278" spans="2:11">
      <c r="B278" s="52" t="s">
        <v>771</v>
      </c>
      <c r="C278" s="24"/>
      <c r="D278" s="53"/>
      <c r="F278" s="211">
        <v>81</v>
      </c>
    </row>
    <row r="279" spans="2:11">
      <c r="B279" s="267" t="s">
        <v>449</v>
      </c>
      <c r="C279" s="24"/>
      <c r="D279" s="53"/>
      <c r="F279" s="211">
        <v>16302</v>
      </c>
    </row>
    <row r="280" spans="2:11">
      <c r="B280" s="267" t="s">
        <v>450</v>
      </c>
      <c r="C280" s="24"/>
      <c r="D280" s="53"/>
      <c r="F280" s="201">
        <v>103.04</v>
      </c>
    </row>
    <row r="281" spans="2:11" ht="13.5" thickBot="1">
      <c r="B281" s="172" t="s">
        <v>772</v>
      </c>
      <c r="C281" s="55"/>
      <c r="D281" s="56"/>
      <c r="F281" s="330">
        <v>98</v>
      </c>
    </row>
    <row r="284" spans="2:11">
      <c r="B284" s="24"/>
    </row>
    <row r="285" spans="2:11" ht="13.5" thickBot="1"/>
    <row r="286" spans="2:11" ht="13.5" thickBot="1">
      <c r="B286" s="190" t="s">
        <v>285</v>
      </c>
      <c r="C286" s="191" t="s">
        <v>286</v>
      </c>
      <c r="D286" s="192"/>
      <c r="E286" s="192"/>
      <c r="F286" s="192"/>
      <c r="G286" s="192"/>
      <c r="H286" s="194" t="s">
        <v>287</v>
      </c>
      <c r="I286" s="194" t="s">
        <v>288</v>
      </c>
      <c r="J286" s="194" t="s">
        <v>289</v>
      </c>
      <c r="K286" s="307" t="s">
        <v>24</v>
      </c>
    </row>
    <row r="287" spans="2:11">
      <c r="B287" s="61">
        <v>440</v>
      </c>
      <c r="C287" s="316" t="s">
        <v>649</v>
      </c>
      <c r="D287" s="301"/>
      <c r="E287" s="302"/>
      <c r="F287" s="301"/>
      <c r="G287" s="289"/>
      <c r="H287" s="291">
        <v>40</v>
      </c>
      <c r="I287" s="308">
        <v>5.0314465408805029</v>
      </c>
      <c r="J287" s="291">
        <v>8.18</v>
      </c>
      <c r="K287" s="291">
        <v>5.0907</v>
      </c>
    </row>
    <row r="288" spans="2:11">
      <c r="B288" s="67">
        <v>463</v>
      </c>
      <c r="C288" s="317" t="s">
        <v>630</v>
      </c>
      <c r="D288" s="303"/>
      <c r="E288" s="304"/>
      <c r="F288" s="303"/>
      <c r="G288" s="66"/>
      <c r="H288" s="292">
        <v>35</v>
      </c>
      <c r="I288" s="309">
        <v>4.4025157232704402</v>
      </c>
      <c r="J288" s="292">
        <v>7.14</v>
      </c>
      <c r="K288" s="292">
        <v>0.71630000000000005</v>
      </c>
    </row>
    <row r="289" spans="2:11">
      <c r="B289" s="67">
        <v>469</v>
      </c>
      <c r="C289" s="317" t="s">
        <v>650</v>
      </c>
      <c r="D289" s="303"/>
      <c r="E289" s="304"/>
      <c r="F289" s="303"/>
      <c r="G289" s="60"/>
      <c r="H289" s="292">
        <v>32</v>
      </c>
      <c r="I289" s="309">
        <v>4.0251572327044025</v>
      </c>
      <c r="J289" s="292">
        <v>7.16</v>
      </c>
      <c r="K289" s="292">
        <v>0.68889999999999996</v>
      </c>
    </row>
    <row r="290" spans="2:11">
      <c r="B290" s="64">
        <v>194</v>
      </c>
      <c r="C290" s="317" t="s">
        <v>617</v>
      </c>
      <c r="D290" s="303"/>
      <c r="E290" s="304"/>
      <c r="F290" s="303"/>
      <c r="G290" s="58"/>
      <c r="H290" s="292">
        <v>31</v>
      </c>
      <c r="I290" s="309">
        <v>3.89937106918239</v>
      </c>
      <c r="J290" s="292">
        <v>9.81</v>
      </c>
      <c r="K290" s="292">
        <v>0.81010000000000004</v>
      </c>
    </row>
    <row r="291" spans="2:11" ht="13.5" thickBot="1">
      <c r="B291" s="64">
        <v>466</v>
      </c>
      <c r="C291" s="318" t="s">
        <v>651</v>
      </c>
      <c r="D291" s="305"/>
      <c r="E291" s="306"/>
      <c r="F291" s="305"/>
      <c r="G291" s="290"/>
      <c r="H291" s="310">
        <v>31</v>
      </c>
      <c r="I291" s="311">
        <v>3.89937106918239</v>
      </c>
      <c r="J291" s="310">
        <v>7.74</v>
      </c>
      <c r="K291" s="310">
        <v>1.0430999999999999</v>
      </c>
    </row>
    <row r="292" spans="2:11" ht="13.5" thickBot="1">
      <c r="B292" s="255" t="s">
        <v>201</v>
      </c>
      <c r="C292" s="81"/>
      <c r="D292" s="81"/>
      <c r="E292" s="81"/>
      <c r="F292" s="81"/>
      <c r="G292" s="81"/>
      <c r="H292" s="259">
        <v>795</v>
      </c>
      <c r="I292" s="256"/>
      <c r="J292" s="257">
        <v>8.15</v>
      </c>
      <c r="K292" s="258">
        <v>1.4128000000000001</v>
      </c>
    </row>
    <row r="293" spans="2:11">
      <c r="B293" s="76"/>
      <c r="C293" s="84"/>
      <c r="D293" s="84"/>
      <c r="E293" s="84"/>
      <c r="F293" s="84"/>
      <c r="G293" s="84"/>
      <c r="H293" s="77"/>
      <c r="I293" s="77"/>
      <c r="J293" s="77"/>
      <c r="K293" s="77"/>
    </row>
    <row r="294" spans="2:11">
      <c r="B294" s="76"/>
      <c r="C294" s="84"/>
      <c r="D294" s="84"/>
      <c r="E294" s="84"/>
      <c r="F294" s="84"/>
      <c r="G294" s="84"/>
      <c r="H294" s="77"/>
      <c r="I294" s="77"/>
      <c r="J294" s="77"/>
      <c r="K294" s="77"/>
    </row>
    <row r="295" spans="2:11">
      <c r="B295" s="76"/>
      <c r="C295" s="76"/>
      <c r="D295" s="76"/>
      <c r="E295" s="76"/>
      <c r="F295" s="76"/>
      <c r="G295" s="76"/>
      <c r="I295" s="104"/>
      <c r="J295" s="78"/>
      <c r="K295" s="77"/>
    </row>
    <row r="296" spans="2:11">
      <c r="B296" s="76"/>
      <c r="C296" s="76"/>
      <c r="D296" s="76"/>
      <c r="E296" s="76"/>
      <c r="F296" s="76"/>
      <c r="G296" s="76"/>
      <c r="I296" s="104"/>
      <c r="J296" s="78"/>
      <c r="K296" s="77"/>
    </row>
    <row r="297" spans="2:11" ht="13.5" thickBot="1">
      <c r="I297" s="126"/>
      <c r="J297" s="126"/>
      <c r="K297" s="126"/>
    </row>
    <row r="298" spans="2:11" ht="13.5" thickBot="1">
      <c r="B298" s="479" t="s">
        <v>123</v>
      </c>
      <c r="C298" s="480"/>
      <c r="D298" s="481"/>
      <c r="F298" s="206">
        <f>$F$265</f>
        <v>2020</v>
      </c>
      <c r="G298" s="231"/>
      <c r="I298" s="126"/>
      <c r="J298" s="126"/>
      <c r="K298" s="126"/>
    </row>
    <row r="299" spans="2:11">
      <c r="B299" t="s">
        <v>195</v>
      </c>
      <c r="F299" s="207"/>
      <c r="G299" s="231"/>
      <c r="I299" s="126"/>
      <c r="J299" s="126"/>
      <c r="K299" s="126"/>
    </row>
    <row r="300" spans="2:11" ht="13.5" thickBot="1">
      <c r="I300" s="126"/>
      <c r="J300" s="126"/>
      <c r="K300" s="126"/>
    </row>
    <row r="301" spans="2:11">
      <c r="B301" s="49" t="s">
        <v>277</v>
      </c>
      <c r="C301" s="50"/>
      <c r="D301" s="51"/>
      <c r="F301" s="208">
        <v>65.3</v>
      </c>
      <c r="H301" s="426"/>
      <c r="I301" s="126"/>
      <c r="J301" s="126"/>
      <c r="K301" s="126"/>
    </row>
    <row r="302" spans="2:11">
      <c r="B302" s="52" t="s">
        <v>191</v>
      </c>
      <c r="C302" s="24"/>
      <c r="D302" s="53"/>
      <c r="F302" s="209">
        <v>2564</v>
      </c>
      <c r="I302" s="126"/>
      <c r="J302" s="126"/>
      <c r="K302" s="126"/>
    </row>
    <row r="303" spans="2:11">
      <c r="B303" s="52" t="s">
        <v>284</v>
      </c>
      <c r="C303" s="24"/>
      <c r="D303" s="53"/>
      <c r="F303" s="332">
        <v>75.819999999999993</v>
      </c>
      <c r="I303" s="126"/>
      <c r="J303" s="126"/>
      <c r="K303" s="126"/>
    </row>
    <row r="304" spans="2:11">
      <c r="B304" s="52" t="s">
        <v>279</v>
      </c>
      <c r="C304" s="24"/>
      <c r="D304" s="53"/>
      <c r="F304" s="210">
        <v>106.8</v>
      </c>
      <c r="I304" s="126"/>
      <c r="J304" s="126"/>
      <c r="K304" s="126"/>
    </row>
    <row r="305" spans="2:11">
      <c r="B305" s="52" t="s">
        <v>121</v>
      </c>
      <c r="C305" s="24"/>
      <c r="D305" s="53"/>
      <c r="F305" s="210">
        <v>9.5</v>
      </c>
      <c r="I305" s="126"/>
      <c r="J305" s="126"/>
      <c r="K305" s="126"/>
    </row>
    <row r="306" spans="2:11">
      <c r="B306" s="52" t="s">
        <v>280</v>
      </c>
      <c r="C306" s="24"/>
      <c r="D306" s="53"/>
      <c r="F306" s="209">
        <v>7225</v>
      </c>
      <c r="I306" s="126"/>
      <c r="J306" s="126"/>
      <c r="K306" s="126"/>
    </row>
    <row r="307" spans="2:11">
      <c r="B307" s="52" t="s">
        <v>281</v>
      </c>
      <c r="C307" s="24"/>
      <c r="D307" s="53"/>
      <c r="F307" s="209">
        <v>23040</v>
      </c>
      <c r="I307" s="126"/>
      <c r="J307" s="126"/>
      <c r="K307" s="126"/>
    </row>
    <row r="308" spans="2:11">
      <c r="B308" s="52" t="s">
        <v>282</v>
      </c>
      <c r="C308" s="24"/>
      <c r="D308" s="53"/>
      <c r="F308" s="200">
        <f>SUM(F306:F307)</f>
        <v>30265</v>
      </c>
      <c r="I308" s="126"/>
      <c r="J308" s="126"/>
      <c r="K308" s="126"/>
    </row>
    <row r="309" spans="2:11">
      <c r="B309" s="52" t="s">
        <v>283</v>
      </c>
      <c r="C309" s="24"/>
      <c r="D309" s="53"/>
      <c r="F309" s="201">
        <f>F307/F306</f>
        <v>3.1889273356401384</v>
      </c>
      <c r="I309" s="126"/>
      <c r="J309" s="126"/>
      <c r="K309" s="126"/>
    </row>
    <row r="310" spans="2:11">
      <c r="B310" s="52" t="s">
        <v>300</v>
      </c>
      <c r="C310" s="24"/>
      <c r="D310" s="53"/>
      <c r="F310" s="202">
        <v>565</v>
      </c>
      <c r="I310" s="126"/>
      <c r="J310" s="126"/>
      <c r="K310" s="126"/>
    </row>
    <row r="311" spans="2:11">
      <c r="B311" s="52" t="s">
        <v>297</v>
      </c>
      <c r="C311" s="24"/>
      <c r="D311" s="53"/>
      <c r="F311" s="202">
        <v>353</v>
      </c>
      <c r="I311" s="126"/>
      <c r="J311" s="126"/>
      <c r="K311" s="126"/>
    </row>
    <row r="312" spans="2:11">
      <c r="B312" s="52" t="s">
        <v>298</v>
      </c>
      <c r="C312" s="24"/>
      <c r="D312" s="53"/>
      <c r="F312" s="211">
        <f>SUM(F310:F311)</f>
        <v>918</v>
      </c>
      <c r="I312" s="126"/>
      <c r="J312" s="126"/>
      <c r="K312" s="126"/>
    </row>
    <row r="313" spans="2:11" ht="13.5" thickBot="1">
      <c r="B313" s="54" t="s">
        <v>770</v>
      </c>
      <c r="C313" s="55"/>
      <c r="D313" s="56"/>
      <c r="F313" s="212">
        <v>2063</v>
      </c>
      <c r="I313" s="126"/>
      <c r="J313" s="126"/>
      <c r="K313" s="126"/>
    </row>
    <row r="314" spans="2:11">
      <c r="I314" s="126"/>
      <c r="J314" s="126"/>
      <c r="K314" s="126"/>
    </row>
    <row r="315" spans="2:11">
      <c r="H315" s="253"/>
      <c r="I315" s="126"/>
      <c r="J315" s="126"/>
      <c r="K315" s="126"/>
    </row>
    <row r="316" spans="2:11" ht="13.5" thickBot="1">
      <c r="I316" s="126"/>
      <c r="J316" s="126"/>
      <c r="K316" s="126"/>
    </row>
    <row r="317" spans="2:11" ht="13.5" thickBot="1">
      <c r="B317" s="190" t="s">
        <v>285</v>
      </c>
      <c r="C317" s="191" t="s">
        <v>286</v>
      </c>
      <c r="D317" s="192"/>
      <c r="E317" s="192"/>
      <c r="F317" s="192"/>
      <c r="G317" s="192"/>
      <c r="H317" s="194" t="s">
        <v>287</v>
      </c>
      <c r="I317" s="193" t="s">
        <v>288</v>
      </c>
      <c r="J317" s="194" t="s">
        <v>289</v>
      </c>
      <c r="K317" s="195" t="s">
        <v>24</v>
      </c>
    </row>
    <row r="318" spans="2:11">
      <c r="B318" s="61">
        <v>45</v>
      </c>
      <c r="C318" s="316" t="s">
        <v>648</v>
      </c>
      <c r="D318" s="60"/>
      <c r="E318" s="60"/>
      <c r="F318" s="60"/>
      <c r="G318" s="60"/>
      <c r="H318" s="63">
        <v>261</v>
      </c>
      <c r="I318" s="62">
        <v>9.753363228699552</v>
      </c>
      <c r="J318" s="62">
        <v>7.39</v>
      </c>
      <c r="K318" s="154">
        <v>0.95420000000000005</v>
      </c>
    </row>
    <row r="319" spans="2:11">
      <c r="B319" s="67">
        <v>21</v>
      </c>
      <c r="C319" s="317" t="s">
        <v>652</v>
      </c>
      <c r="D319" s="66"/>
      <c r="E319" s="66"/>
      <c r="F319" s="66"/>
      <c r="G319" s="66"/>
      <c r="H319" s="69">
        <v>188</v>
      </c>
      <c r="I319" s="68">
        <v>7.0254110612855012</v>
      </c>
      <c r="J319" s="68">
        <v>14.13</v>
      </c>
      <c r="K319" s="94">
        <v>2.431</v>
      </c>
    </row>
    <row r="320" spans="2:11">
      <c r="B320" s="67">
        <v>24</v>
      </c>
      <c r="C320" s="317" t="s">
        <v>653</v>
      </c>
      <c r="D320" s="60"/>
      <c r="E320" s="60"/>
      <c r="F320" s="60"/>
      <c r="G320" s="60"/>
      <c r="H320" s="204">
        <v>110</v>
      </c>
      <c r="I320" s="68">
        <v>4.1106128550074734</v>
      </c>
      <c r="J320" s="72">
        <v>8.3699999999999992</v>
      </c>
      <c r="K320" s="155">
        <v>2.2633999999999999</v>
      </c>
    </row>
    <row r="321" spans="2:11">
      <c r="B321" s="64">
        <v>44</v>
      </c>
      <c r="C321" s="317" t="s">
        <v>654</v>
      </c>
      <c r="D321" s="58"/>
      <c r="E321" s="58"/>
      <c r="F321" s="58"/>
      <c r="G321" s="58"/>
      <c r="H321" s="69">
        <v>103</v>
      </c>
      <c r="I321" s="70">
        <v>3.8490284005979074</v>
      </c>
      <c r="J321" s="68">
        <v>8.42</v>
      </c>
      <c r="K321" s="156">
        <v>1.2522</v>
      </c>
    </row>
    <row r="322" spans="2:11" ht="13.5" thickBot="1">
      <c r="B322" s="64">
        <v>58</v>
      </c>
      <c r="C322" s="318" t="s">
        <v>655</v>
      </c>
      <c r="D322" s="73"/>
      <c r="E322" s="73"/>
      <c r="F322" s="73"/>
      <c r="G322" s="73"/>
      <c r="H322" s="69">
        <v>88</v>
      </c>
      <c r="I322" s="93">
        <v>3.2884902840059791</v>
      </c>
      <c r="J322" s="68">
        <v>6.51</v>
      </c>
      <c r="K322" s="94">
        <v>0.69589999999999996</v>
      </c>
    </row>
    <row r="323" spans="2:11" ht="13.5" thickBot="1">
      <c r="B323" s="255" t="s">
        <v>201</v>
      </c>
      <c r="C323" s="81"/>
      <c r="D323" s="81"/>
      <c r="E323" s="81"/>
      <c r="F323" s="81"/>
      <c r="G323" s="81"/>
      <c r="H323" s="259">
        <v>2676</v>
      </c>
      <c r="I323" s="256"/>
      <c r="J323" s="257">
        <v>9.66</v>
      </c>
      <c r="K323" s="258">
        <v>1.3505</v>
      </c>
    </row>
    <row r="324" spans="2:11">
      <c r="B324" s="76"/>
      <c r="C324" s="105"/>
      <c r="D324" s="105"/>
      <c r="E324" s="105"/>
      <c r="F324" s="105"/>
      <c r="G324" s="105"/>
      <c r="H324" s="74"/>
      <c r="I324" s="77"/>
      <c r="J324" s="77"/>
      <c r="K324" s="77"/>
    </row>
    <row r="325" spans="2:11">
      <c r="B325" s="76"/>
      <c r="C325" s="105"/>
      <c r="D325" s="105"/>
      <c r="E325" s="105"/>
      <c r="F325" s="105"/>
      <c r="G325" s="105"/>
      <c r="H325" s="74"/>
      <c r="I325" s="77"/>
      <c r="J325" s="77"/>
      <c r="K325" s="77"/>
    </row>
    <row r="326" spans="2:11">
      <c r="B326" s="76"/>
      <c r="C326" s="105"/>
      <c r="D326" s="105"/>
      <c r="E326" s="105"/>
      <c r="F326" s="105"/>
      <c r="G326" s="105"/>
      <c r="H326" s="74"/>
      <c r="I326" s="77"/>
      <c r="J326" s="77"/>
      <c r="K326" s="77"/>
    </row>
    <row r="327" spans="2:11">
      <c r="I327" s="126"/>
      <c r="J327" s="126"/>
      <c r="K327" s="126"/>
    </row>
    <row r="328" spans="2:11" ht="13.5" thickBot="1">
      <c r="B328" s="76"/>
      <c r="C328" s="76"/>
      <c r="D328" s="76"/>
      <c r="E328" s="76"/>
      <c r="F328" s="76"/>
      <c r="G328" s="76"/>
      <c r="I328" s="104"/>
      <c r="J328" s="78"/>
      <c r="K328" s="77"/>
    </row>
    <row r="329" spans="2:11" ht="13.5" thickBot="1">
      <c r="B329" s="472" t="s">
        <v>123</v>
      </c>
      <c r="C329" s="473"/>
      <c r="D329" s="474"/>
      <c r="F329" s="206">
        <f>$F$265</f>
        <v>2020</v>
      </c>
      <c r="I329" s="126"/>
      <c r="J329" s="126"/>
      <c r="K329" s="126"/>
    </row>
    <row r="330" spans="2:11" ht="13.5" thickBot="1">
      <c r="B330" s="461" t="s">
        <v>129</v>
      </c>
      <c r="C330" s="462"/>
      <c r="D330" s="463"/>
      <c r="F330" s="207"/>
      <c r="I330" s="126"/>
      <c r="J330" s="126"/>
      <c r="K330" s="126"/>
    </row>
    <row r="331" spans="2:11" ht="13.5" thickBot="1">
      <c r="I331" s="126"/>
      <c r="J331" s="126"/>
      <c r="K331" s="126"/>
    </row>
    <row r="332" spans="2:11">
      <c r="B332" s="49" t="s">
        <v>277</v>
      </c>
      <c r="C332" s="50"/>
      <c r="D332" s="51"/>
      <c r="F332" s="213">
        <v>37</v>
      </c>
      <c r="I332" s="126"/>
      <c r="J332" s="126"/>
      <c r="K332" s="126"/>
    </row>
    <row r="333" spans="2:11">
      <c r="B333" s="52" t="s">
        <v>191</v>
      </c>
      <c r="C333" s="24"/>
      <c r="D333" s="53"/>
      <c r="F333" s="211">
        <v>1095</v>
      </c>
      <c r="I333" s="126"/>
      <c r="J333" s="126"/>
      <c r="K333" s="126"/>
    </row>
    <row r="334" spans="2:11">
      <c r="B334" s="52" t="s">
        <v>284</v>
      </c>
      <c r="C334" s="24"/>
      <c r="D334" s="53"/>
      <c r="F334" s="201">
        <v>52.97</v>
      </c>
      <c r="I334" s="126"/>
      <c r="J334" s="126"/>
      <c r="K334" s="126"/>
    </row>
    <row r="335" spans="2:11">
      <c r="B335" s="52" t="s">
        <v>279</v>
      </c>
      <c r="C335" s="24"/>
      <c r="D335" s="53"/>
      <c r="F335" s="201">
        <v>90.6</v>
      </c>
      <c r="I335" s="126"/>
      <c r="J335" s="126"/>
      <c r="K335" s="126"/>
    </row>
    <row r="336" spans="2:11">
      <c r="B336" s="52" t="s">
        <v>121</v>
      </c>
      <c r="C336" s="24"/>
      <c r="D336" s="53"/>
      <c r="F336" s="201">
        <v>10.8</v>
      </c>
      <c r="I336" s="126"/>
      <c r="J336" s="126"/>
      <c r="K336" s="126"/>
    </row>
    <row r="337" spans="1:11">
      <c r="B337" s="52" t="s">
        <v>280</v>
      </c>
      <c r="C337" s="24"/>
      <c r="D337" s="53"/>
      <c r="F337" s="211">
        <v>1395</v>
      </c>
      <c r="I337" s="126"/>
      <c r="J337" s="126"/>
      <c r="K337" s="126"/>
    </row>
    <row r="338" spans="1:11">
      <c r="B338" s="52" t="s">
        <v>281</v>
      </c>
      <c r="C338" s="24"/>
      <c r="D338" s="53"/>
      <c r="F338" s="211">
        <v>4328</v>
      </c>
      <c r="I338" s="126"/>
      <c r="J338" s="126"/>
      <c r="K338" s="126"/>
    </row>
    <row r="339" spans="1:11">
      <c r="B339" s="52" t="s">
        <v>282</v>
      </c>
      <c r="C339" s="24"/>
      <c r="D339" s="53"/>
      <c r="F339" s="200">
        <f>SUM(F337:F338)</f>
        <v>5723</v>
      </c>
      <c r="I339" s="126"/>
      <c r="J339" s="126"/>
      <c r="K339" s="126"/>
    </row>
    <row r="340" spans="1:11">
      <c r="B340" s="52" t="s">
        <v>283</v>
      </c>
      <c r="C340" s="24"/>
      <c r="D340" s="53"/>
      <c r="F340" s="201">
        <f>F338/F337</f>
        <v>3.1025089605734766</v>
      </c>
      <c r="I340" s="126"/>
      <c r="J340" s="126"/>
      <c r="K340" s="126"/>
    </row>
    <row r="341" spans="1:11">
      <c r="B341" s="52" t="s">
        <v>300</v>
      </c>
      <c r="C341" s="24"/>
      <c r="D341" s="53"/>
      <c r="F341" s="202">
        <v>565</v>
      </c>
      <c r="I341" s="126"/>
      <c r="J341" s="126"/>
      <c r="K341" s="126"/>
    </row>
    <row r="342" spans="1:11">
      <c r="B342" s="52" t="s">
        <v>297</v>
      </c>
      <c r="C342" s="24"/>
      <c r="D342" s="53"/>
      <c r="F342" s="202">
        <v>353</v>
      </c>
      <c r="I342" s="126"/>
      <c r="J342" s="126"/>
      <c r="K342" s="126"/>
    </row>
    <row r="343" spans="1:11">
      <c r="B343" s="52" t="s">
        <v>298</v>
      </c>
      <c r="C343" s="24"/>
      <c r="D343" s="53"/>
      <c r="F343" s="211">
        <f>SUM(F341:F342)</f>
        <v>918</v>
      </c>
      <c r="I343" s="126"/>
      <c r="J343" s="126"/>
      <c r="K343" s="126"/>
    </row>
    <row r="344" spans="1:11" ht="13.5" thickBot="1">
      <c r="B344" s="54" t="s">
        <v>770</v>
      </c>
      <c r="C344" s="55"/>
      <c r="D344" s="56"/>
      <c r="F344" s="212">
        <v>36</v>
      </c>
      <c r="I344" s="126"/>
      <c r="J344" s="126"/>
      <c r="K344" s="126"/>
    </row>
    <row r="345" spans="1:11">
      <c r="H345" s="253"/>
      <c r="I345" s="126"/>
      <c r="J345" s="126"/>
      <c r="K345" s="126"/>
    </row>
    <row r="346" spans="1:11" ht="13.5" thickBot="1">
      <c r="I346" s="126"/>
      <c r="J346" s="126"/>
      <c r="K346" s="126"/>
    </row>
    <row r="347" spans="1:11" ht="13.5" thickBot="1">
      <c r="B347" s="190" t="s">
        <v>285</v>
      </c>
      <c r="C347" s="191" t="s">
        <v>286</v>
      </c>
      <c r="D347" s="192"/>
      <c r="E347" s="192"/>
      <c r="F347" s="192"/>
      <c r="G347" s="192"/>
      <c r="H347" s="194" t="s">
        <v>287</v>
      </c>
      <c r="I347" s="193" t="s">
        <v>288</v>
      </c>
      <c r="J347" s="194" t="s">
        <v>289</v>
      </c>
      <c r="K347" s="195" t="s">
        <v>24</v>
      </c>
    </row>
    <row r="348" spans="1:11">
      <c r="B348" s="61">
        <v>21</v>
      </c>
      <c r="C348" s="59" t="s">
        <v>652</v>
      </c>
      <c r="D348" s="60"/>
      <c r="E348" s="60"/>
      <c r="F348" s="60"/>
      <c r="G348" s="60"/>
      <c r="H348" s="63">
        <v>160</v>
      </c>
      <c r="I348" s="62">
        <v>13.377926421404682</v>
      </c>
      <c r="J348" s="62">
        <v>15.03</v>
      </c>
      <c r="K348" s="154">
        <v>2.3477000000000001</v>
      </c>
    </row>
    <row r="349" spans="1:11">
      <c r="B349" s="67">
        <v>55</v>
      </c>
      <c r="C349" s="65" t="s">
        <v>644</v>
      </c>
      <c r="D349" s="66"/>
      <c r="E349" s="66"/>
      <c r="F349" s="66"/>
      <c r="G349" s="66"/>
      <c r="H349" s="69">
        <v>63</v>
      </c>
      <c r="I349" s="68">
        <v>5.2675585284280935</v>
      </c>
      <c r="J349" s="68">
        <v>9.92</v>
      </c>
      <c r="K349" s="94">
        <v>0.81089999999999995</v>
      </c>
    </row>
    <row r="350" spans="1:11">
      <c r="A350" t="s">
        <v>195</v>
      </c>
      <c r="B350" s="67">
        <v>58</v>
      </c>
      <c r="C350" s="59" t="s">
        <v>655</v>
      </c>
      <c r="D350" s="60"/>
      <c r="E350" s="60"/>
      <c r="F350" s="60"/>
      <c r="G350" s="60"/>
      <c r="H350" s="204">
        <v>38</v>
      </c>
      <c r="I350" s="68">
        <v>3.1772575250836121</v>
      </c>
      <c r="J350" s="72">
        <v>5.5</v>
      </c>
      <c r="K350" s="155">
        <v>0.70720000000000005</v>
      </c>
    </row>
    <row r="351" spans="1:11">
      <c r="B351" s="64">
        <v>22</v>
      </c>
      <c r="C351" s="75" t="s">
        <v>656</v>
      </c>
      <c r="D351" s="58"/>
      <c r="E351" s="58"/>
      <c r="F351" s="58"/>
      <c r="G351" s="58"/>
      <c r="H351" s="69">
        <v>31</v>
      </c>
      <c r="I351" s="70">
        <v>2.591973244147157</v>
      </c>
      <c r="J351" s="68">
        <v>10.42</v>
      </c>
      <c r="K351" s="156">
        <v>1.373</v>
      </c>
    </row>
    <row r="352" spans="1:11" ht="13.5" thickBot="1">
      <c r="B352" s="64">
        <v>310</v>
      </c>
      <c r="C352" s="75" t="s">
        <v>657</v>
      </c>
      <c r="D352" s="73"/>
      <c r="E352" s="73"/>
      <c r="F352" s="73"/>
      <c r="G352" s="73"/>
      <c r="H352" s="69">
        <v>29</v>
      </c>
      <c r="I352" s="93">
        <v>2.4247491638795986</v>
      </c>
      <c r="J352" s="68">
        <v>4.21</v>
      </c>
      <c r="K352" s="94">
        <v>0.98099999999999998</v>
      </c>
    </row>
    <row r="353" spans="2:11" ht="13.5" thickBot="1">
      <c r="B353" s="255" t="s">
        <v>201</v>
      </c>
      <c r="C353" s="81"/>
      <c r="D353" s="81"/>
      <c r="E353" s="81"/>
      <c r="F353" s="81"/>
      <c r="G353" s="81"/>
      <c r="H353" s="259">
        <v>1196</v>
      </c>
      <c r="I353" s="256"/>
      <c r="J353" s="257">
        <v>10.94</v>
      </c>
      <c r="K353" s="258">
        <v>1.5234000000000001</v>
      </c>
    </row>
    <row r="354" spans="2:11">
      <c r="B354" s="76"/>
      <c r="C354" s="76"/>
      <c r="D354" s="76"/>
      <c r="E354" s="76"/>
      <c r="F354" s="76"/>
      <c r="G354" s="76"/>
      <c r="I354" s="104"/>
      <c r="J354" s="78"/>
      <c r="K354" s="77"/>
    </row>
    <row r="355" spans="2:11">
      <c r="B355" s="76"/>
      <c r="C355" s="76"/>
      <c r="D355" s="76"/>
      <c r="E355" s="76"/>
      <c r="F355" s="76"/>
      <c r="G355" s="76"/>
      <c r="I355" s="104"/>
      <c r="J355" s="78"/>
      <c r="K355" s="77"/>
    </row>
    <row r="356" spans="2:11">
      <c r="B356" s="76"/>
      <c r="C356" s="76"/>
      <c r="D356" s="76"/>
      <c r="E356" s="76"/>
      <c r="F356" s="76"/>
      <c r="G356" s="76"/>
      <c r="I356" s="104"/>
      <c r="J356" s="78"/>
      <c r="K356" s="77"/>
    </row>
    <row r="357" spans="2:11">
      <c r="I357" s="126"/>
      <c r="J357" s="126"/>
      <c r="K357" s="126"/>
    </row>
    <row r="358" spans="2:11" ht="13.5" thickBot="1">
      <c r="G358" s="231"/>
      <c r="I358" s="126"/>
      <c r="J358" s="126"/>
      <c r="K358" s="126"/>
    </row>
    <row r="359" spans="2:11" ht="13.5" thickBot="1">
      <c r="B359" s="472" t="s">
        <v>123</v>
      </c>
      <c r="C359" s="473"/>
      <c r="D359" s="474"/>
      <c r="F359" s="206">
        <f>$F$265</f>
        <v>2020</v>
      </c>
      <c r="I359" s="126"/>
      <c r="J359" s="126"/>
      <c r="K359" s="126"/>
    </row>
    <row r="360" spans="2:11" ht="13.5" thickBot="1">
      <c r="B360" s="461" t="s">
        <v>130</v>
      </c>
      <c r="C360" s="462"/>
      <c r="D360" s="463"/>
      <c r="F360" s="207"/>
      <c r="I360" s="126"/>
      <c r="J360" s="126"/>
      <c r="K360" s="126"/>
    </row>
    <row r="361" spans="2:11" ht="13.5" thickBot="1">
      <c r="I361" s="126"/>
      <c r="J361" s="126"/>
      <c r="K361" s="126"/>
    </row>
    <row r="362" spans="2:11">
      <c r="B362" s="49" t="s">
        <v>277</v>
      </c>
      <c r="C362" s="50"/>
      <c r="D362" s="51"/>
      <c r="F362" s="208">
        <v>28.3</v>
      </c>
      <c r="I362" s="126"/>
      <c r="J362" s="126"/>
      <c r="K362" s="126"/>
    </row>
    <row r="363" spans="2:11">
      <c r="B363" s="52" t="s">
        <v>191</v>
      </c>
      <c r="C363" s="24"/>
      <c r="D363" s="53"/>
      <c r="F363" s="209">
        <v>1469</v>
      </c>
      <c r="I363" s="126"/>
      <c r="J363" s="126"/>
      <c r="K363" s="126"/>
    </row>
    <row r="364" spans="2:11">
      <c r="B364" s="52" t="s">
        <v>284</v>
      </c>
      <c r="C364" s="24"/>
      <c r="D364" s="53"/>
      <c r="F364" s="210">
        <v>92.85</v>
      </c>
      <c r="I364" s="126"/>
      <c r="J364" s="126"/>
      <c r="K364" s="126"/>
    </row>
    <row r="365" spans="2:11">
      <c r="B365" s="52" t="s">
        <v>279</v>
      </c>
      <c r="C365" s="24"/>
      <c r="D365" s="53"/>
      <c r="F365" s="210">
        <v>127.9</v>
      </c>
      <c r="I365" s="126"/>
      <c r="J365" s="126"/>
      <c r="K365" s="126"/>
    </row>
    <row r="366" spans="2:11">
      <c r="B366" s="52" t="s">
        <v>121</v>
      </c>
      <c r="C366" s="24"/>
      <c r="D366" s="53"/>
      <c r="F366" s="210">
        <v>8.5</v>
      </c>
      <c r="I366" s="126"/>
      <c r="J366" s="126"/>
      <c r="K366" s="126"/>
    </row>
    <row r="367" spans="2:11">
      <c r="B367" s="52" t="s">
        <v>280</v>
      </c>
      <c r="C367" s="24"/>
      <c r="D367" s="53"/>
      <c r="F367" s="209">
        <v>5830</v>
      </c>
      <c r="I367" s="126"/>
      <c r="J367" s="126"/>
      <c r="K367" s="126"/>
    </row>
    <row r="368" spans="2:11">
      <c r="B368" s="52" t="s">
        <v>281</v>
      </c>
      <c r="C368" s="24"/>
      <c r="D368" s="53"/>
      <c r="F368" s="209">
        <v>18712</v>
      </c>
      <c r="I368" s="126"/>
      <c r="J368" s="126"/>
      <c r="K368" s="126"/>
    </row>
    <row r="369" spans="2:11">
      <c r="B369" s="52" t="s">
        <v>282</v>
      </c>
      <c r="C369" s="24"/>
      <c r="D369" s="53"/>
      <c r="F369" s="200">
        <f>SUM(F367:F368)</f>
        <v>24542</v>
      </c>
      <c r="I369" s="126"/>
      <c r="J369" s="126"/>
      <c r="K369" s="126"/>
    </row>
    <row r="370" spans="2:11">
      <c r="B370" s="52" t="s">
        <v>283</v>
      </c>
      <c r="C370" s="24"/>
      <c r="D370" s="53"/>
      <c r="F370" s="201">
        <f>F368/F367</f>
        <v>3.2096054888507717</v>
      </c>
      <c r="I370" s="126"/>
      <c r="J370" s="126"/>
      <c r="K370" s="126"/>
    </row>
    <row r="371" spans="2:11" ht="13.5" thickBot="1">
      <c r="B371" s="54" t="s">
        <v>770</v>
      </c>
      <c r="C371" s="55"/>
      <c r="D371" s="56"/>
      <c r="F371" s="212">
        <v>2027</v>
      </c>
      <c r="I371" s="126"/>
      <c r="J371" s="126"/>
      <c r="K371" s="126"/>
    </row>
    <row r="372" spans="2:11">
      <c r="I372" s="126"/>
      <c r="J372" s="126"/>
      <c r="K372" s="126"/>
    </row>
    <row r="373" spans="2:11">
      <c r="I373" s="126"/>
      <c r="J373" s="126"/>
      <c r="K373" s="126"/>
    </row>
    <row r="374" spans="2:11" ht="13.5" thickBot="1">
      <c r="H374" s="253"/>
      <c r="I374" s="126"/>
      <c r="J374" s="126"/>
      <c r="K374" s="126"/>
    </row>
    <row r="375" spans="2:11" ht="13.5" thickBot="1">
      <c r="B375" s="282" t="s">
        <v>285</v>
      </c>
      <c r="C375" s="283" t="s">
        <v>286</v>
      </c>
      <c r="D375" s="284"/>
      <c r="E375" s="284"/>
      <c r="F375" s="284"/>
      <c r="G375" s="284"/>
      <c r="H375" s="194" t="s">
        <v>287</v>
      </c>
      <c r="I375" s="193" t="s">
        <v>288</v>
      </c>
      <c r="J375" s="194" t="s">
        <v>289</v>
      </c>
      <c r="K375" s="195" t="s">
        <v>24</v>
      </c>
    </row>
    <row r="376" spans="2:11">
      <c r="B376" s="61">
        <v>45</v>
      </c>
      <c r="C376" s="59" t="s">
        <v>648</v>
      </c>
      <c r="D376" s="60"/>
      <c r="E376" s="60"/>
      <c r="F376" s="60"/>
      <c r="G376" s="275"/>
      <c r="H376" s="63">
        <v>261</v>
      </c>
      <c r="I376" s="62">
        <v>17.635135135135137</v>
      </c>
      <c r="J376" s="62">
        <v>7.39</v>
      </c>
      <c r="K376" s="154">
        <v>0.95420000000000005</v>
      </c>
    </row>
    <row r="377" spans="2:11">
      <c r="B377" s="67">
        <v>24</v>
      </c>
      <c r="C377" s="65" t="s">
        <v>653</v>
      </c>
      <c r="D377" s="66"/>
      <c r="E377" s="66"/>
      <c r="F377" s="66"/>
      <c r="G377" s="278"/>
      <c r="H377" s="69">
        <v>82</v>
      </c>
      <c r="I377" s="68">
        <v>5.5405405405405403</v>
      </c>
      <c r="J377" s="68">
        <v>8.67</v>
      </c>
      <c r="K377" s="94">
        <v>2.5981000000000001</v>
      </c>
    </row>
    <row r="378" spans="2:11">
      <c r="B378" s="67">
        <v>44</v>
      </c>
      <c r="C378" s="59" t="s">
        <v>654</v>
      </c>
      <c r="D378" s="60"/>
      <c r="E378" s="60"/>
      <c r="F378" s="60"/>
      <c r="G378" s="275"/>
      <c r="H378" s="204">
        <v>77</v>
      </c>
      <c r="I378" s="68">
        <v>5.2027027027027026</v>
      </c>
      <c r="J378" s="72">
        <v>7.36</v>
      </c>
      <c r="K378" s="155">
        <v>1.284</v>
      </c>
    </row>
    <row r="379" spans="2:11">
      <c r="B379" s="64">
        <v>53</v>
      </c>
      <c r="C379" s="75" t="s">
        <v>658</v>
      </c>
      <c r="D379" s="58"/>
      <c r="E379" s="58"/>
      <c r="F379" s="58"/>
      <c r="G379" s="281"/>
      <c r="H379" s="69">
        <v>51</v>
      </c>
      <c r="I379" s="70">
        <v>3.4459459459459461</v>
      </c>
      <c r="J379" s="68">
        <v>7.24</v>
      </c>
      <c r="K379" s="156">
        <v>0.63749999999999996</v>
      </c>
    </row>
    <row r="380" spans="2:11" ht="13.5" thickBot="1">
      <c r="B380" s="64">
        <v>58</v>
      </c>
      <c r="C380" s="75" t="s">
        <v>655</v>
      </c>
      <c r="D380" s="73"/>
      <c r="E380" s="73"/>
      <c r="F380" s="73"/>
      <c r="G380" s="285"/>
      <c r="H380" s="69">
        <v>50</v>
      </c>
      <c r="I380" s="93">
        <v>3.3783783783783785</v>
      </c>
      <c r="J380" s="68">
        <v>7.28</v>
      </c>
      <c r="K380" s="94">
        <v>0.68740000000000001</v>
      </c>
    </row>
    <row r="381" spans="2:11" ht="13.5" thickBot="1">
      <c r="B381" s="255" t="s">
        <v>201</v>
      </c>
      <c r="C381" s="81"/>
      <c r="D381" s="81"/>
      <c r="E381" s="81"/>
      <c r="F381" s="81"/>
      <c r="G381" s="81"/>
      <c r="H381" s="259">
        <v>1480</v>
      </c>
      <c r="I381" s="256"/>
      <c r="J381" s="257">
        <v>8.6199999999999992</v>
      </c>
      <c r="K381" s="258">
        <v>1.2060999999999999</v>
      </c>
    </row>
    <row r="382" spans="2:11">
      <c r="B382" s="76"/>
      <c r="C382" s="76"/>
      <c r="D382" s="76"/>
      <c r="E382" s="76"/>
      <c r="F382" s="76"/>
      <c r="G382" s="76"/>
      <c r="I382" s="104"/>
      <c r="J382" s="78"/>
      <c r="K382" s="77"/>
    </row>
    <row r="383" spans="2:11">
      <c r="B383" s="76"/>
      <c r="C383" s="76"/>
      <c r="D383" s="76"/>
      <c r="E383" s="76"/>
      <c r="F383" s="76"/>
      <c r="G383" s="76"/>
      <c r="I383" s="104"/>
      <c r="J383" s="78"/>
      <c r="K383" s="77"/>
    </row>
    <row r="384" spans="2:11">
      <c r="B384" s="76"/>
      <c r="C384" s="76"/>
      <c r="D384" s="76"/>
      <c r="E384" s="76"/>
      <c r="F384" s="76"/>
      <c r="G384" s="76"/>
      <c r="I384" s="104"/>
      <c r="J384" s="78"/>
      <c r="K384" s="77"/>
    </row>
    <row r="385" spans="2:11">
      <c r="B385" s="76"/>
      <c r="C385" s="76"/>
      <c r="D385" s="76"/>
      <c r="E385" s="76"/>
      <c r="F385" s="76"/>
      <c r="G385" s="76"/>
      <c r="I385" s="104"/>
      <c r="J385" s="78"/>
      <c r="K385" s="77"/>
    </row>
    <row r="386" spans="2:11" ht="13.5" thickBot="1">
      <c r="G386" s="231"/>
      <c r="I386" s="126"/>
      <c r="J386" s="126"/>
      <c r="K386" s="126"/>
    </row>
    <row r="387" spans="2:11" ht="13.5" thickBot="1">
      <c r="B387" s="472" t="s">
        <v>123</v>
      </c>
      <c r="C387" s="473"/>
      <c r="D387" s="474"/>
      <c r="F387" s="206">
        <f>$F$265</f>
        <v>2020</v>
      </c>
      <c r="I387" s="126"/>
      <c r="J387" s="126"/>
      <c r="K387" s="126"/>
    </row>
    <row r="388" spans="2:11" ht="13.5" thickBot="1">
      <c r="B388" s="475" t="s">
        <v>634</v>
      </c>
      <c r="C388" s="462"/>
      <c r="D388" s="463"/>
      <c r="F388" s="207"/>
      <c r="I388" s="126"/>
      <c r="J388" s="126"/>
      <c r="K388" s="126"/>
    </row>
    <row r="389" spans="2:11" ht="13.5" thickBot="1">
      <c r="I389" s="126"/>
      <c r="J389" s="126"/>
      <c r="K389" s="126"/>
    </row>
    <row r="390" spans="2:11">
      <c r="B390" s="49" t="s">
        <v>277</v>
      </c>
      <c r="C390" s="50"/>
      <c r="D390" s="51"/>
      <c r="F390" s="208">
        <v>7</v>
      </c>
      <c r="I390" s="126"/>
      <c r="J390" s="126"/>
      <c r="K390" s="126"/>
    </row>
    <row r="391" spans="2:11">
      <c r="B391" s="52" t="s">
        <v>191</v>
      </c>
      <c r="C391" s="24"/>
      <c r="D391" s="53"/>
      <c r="F391" s="209">
        <v>465</v>
      </c>
      <c r="I391" s="126"/>
      <c r="J391" s="126"/>
      <c r="K391" s="126"/>
    </row>
    <row r="392" spans="2:11">
      <c r="B392" s="52" t="s">
        <v>284</v>
      </c>
      <c r="C392" s="24"/>
      <c r="D392" s="53"/>
      <c r="F392" s="210">
        <f>384/465*100</f>
        <v>82.58064516129032</v>
      </c>
      <c r="I392" s="126"/>
      <c r="J392" s="126"/>
      <c r="K392" s="126"/>
    </row>
    <row r="393" spans="2:11">
      <c r="B393" s="52" t="s">
        <v>279</v>
      </c>
      <c r="C393" s="24"/>
      <c r="D393" s="53"/>
      <c r="F393" s="210">
        <v>200.4</v>
      </c>
      <c r="I393" s="126"/>
      <c r="J393" s="126"/>
      <c r="K393" s="126"/>
    </row>
    <row r="394" spans="2:11" ht="13.5" thickBot="1">
      <c r="B394" s="54" t="s">
        <v>121</v>
      </c>
      <c r="C394" s="55"/>
      <c r="D394" s="56"/>
      <c r="F394" s="430">
        <v>9.9</v>
      </c>
      <c r="I394" s="126"/>
      <c r="J394" s="126"/>
      <c r="K394" s="126"/>
    </row>
    <row r="395" spans="2:11">
      <c r="I395" s="126"/>
      <c r="J395" s="126"/>
      <c r="K395" s="126"/>
    </row>
    <row r="396" spans="2:11">
      <c r="I396" s="126"/>
      <c r="J396" s="126"/>
      <c r="K396" s="126"/>
    </row>
    <row r="397" spans="2:11" ht="13.5" thickBot="1">
      <c r="H397" s="253"/>
      <c r="I397" s="126"/>
      <c r="J397" s="126"/>
      <c r="K397" s="126"/>
    </row>
    <row r="398" spans="2:11" ht="13.5" thickBot="1">
      <c r="B398" s="282" t="s">
        <v>285</v>
      </c>
      <c r="C398" s="283" t="s">
        <v>286</v>
      </c>
      <c r="D398" s="284"/>
      <c r="E398" s="284"/>
      <c r="F398" s="284"/>
      <c r="G398" s="284"/>
      <c r="H398" s="194" t="s">
        <v>287</v>
      </c>
      <c r="I398" s="193" t="s">
        <v>288</v>
      </c>
      <c r="J398" s="194" t="s">
        <v>289</v>
      </c>
      <c r="K398" s="195" t="s">
        <v>24</v>
      </c>
    </row>
    <row r="399" spans="2:11">
      <c r="B399" s="61">
        <v>53</v>
      </c>
      <c r="C399" s="59" t="s">
        <v>658</v>
      </c>
      <c r="D399" s="60"/>
      <c r="E399" s="60"/>
      <c r="F399" s="60"/>
      <c r="G399" s="275"/>
      <c r="H399" s="63">
        <v>46</v>
      </c>
      <c r="I399" s="62">
        <v>8.5981308411214954</v>
      </c>
      <c r="J399" s="62">
        <v>6.91</v>
      </c>
      <c r="K399" s="154">
        <v>0.64119999999999999</v>
      </c>
    </row>
    <row r="400" spans="2:11">
      <c r="B400" s="67">
        <v>45</v>
      </c>
      <c r="C400" s="65" t="s">
        <v>648</v>
      </c>
      <c r="D400" s="66"/>
      <c r="E400" s="66"/>
      <c r="F400" s="66"/>
      <c r="G400" s="278"/>
      <c r="H400" s="69">
        <v>34</v>
      </c>
      <c r="I400" s="68">
        <v>6.3551401869158877</v>
      </c>
      <c r="J400" s="68">
        <v>9.1199999999999992</v>
      </c>
      <c r="K400" s="94">
        <v>1.0048999999999999</v>
      </c>
    </row>
    <row r="401" spans="2:11">
      <c r="B401" s="67">
        <v>58</v>
      </c>
      <c r="C401" s="59" t="s">
        <v>655</v>
      </c>
      <c r="D401" s="60"/>
      <c r="E401" s="60"/>
      <c r="F401" s="60"/>
      <c r="G401" s="275"/>
      <c r="H401" s="204">
        <v>33</v>
      </c>
      <c r="I401" s="68">
        <v>6.1682242990654208</v>
      </c>
      <c r="J401" s="72">
        <v>6.97</v>
      </c>
      <c r="K401" s="155">
        <v>0.69540000000000002</v>
      </c>
    </row>
    <row r="402" spans="2:11">
      <c r="B402" s="64">
        <v>42</v>
      </c>
      <c r="C402" s="75" t="s">
        <v>659</v>
      </c>
      <c r="D402" s="58"/>
      <c r="E402" s="58"/>
      <c r="F402" s="58"/>
      <c r="G402" s="281"/>
      <c r="H402" s="69">
        <v>27</v>
      </c>
      <c r="I402" s="70">
        <v>5.0467289719626169</v>
      </c>
      <c r="J402" s="68">
        <v>8.85</v>
      </c>
      <c r="K402" s="156">
        <v>0.83109999999999995</v>
      </c>
    </row>
    <row r="403" spans="2:11" ht="13.5" thickBot="1">
      <c r="B403" s="64">
        <v>54</v>
      </c>
      <c r="C403" s="75" t="s">
        <v>660</v>
      </c>
      <c r="D403" s="73"/>
      <c r="E403" s="73"/>
      <c r="F403" s="73"/>
      <c r="G403" s="285"/>
      <c r="H403" s="69">
        <v>13</v>
      </c>
      <c r="I403" s="93">
        <v>2.4299065420560746</v>
      </c>
      <c r="J403" s="68">
        <v>4.8499999999999996</v>
      </c>
      <c r="K403" s="94">
        <v>0.57609999999999995</v>
      </c>
    </row>
    <row r="404" spans="2:11" ht="13.5" thickBot="1">
      <c r="B404" s="255" t="s">
        <v>201</v>
      </c>
      <c r="C404" s="81"/>
      <c r="D404" s="81"/>
      <c r="E404" s="81"/>
      <c r="F404" s="81"/>
      <c r="G404" s="81"/>
      <c r="H404" s="259">
        <v>535</v>
      </c>
      <c r="I404" s="256"/>
      <c r="J404" s="257">
        <v>10.02</v>
      </c>
      <c r="K404" s="258">
        <v>0.94159999999999999</v>
      </c>
    </row>
    <row r="405" spans="2:11">
      <c r="B405" s="76"/>
      <c r="C405" s="76"/>
      <c r="D405" s="76"/>
      <c r="E405" s="76"/>
      <c r="F405" s="76"/>
      <c r="G405" s="76"/>
      <c r="I405" s="104"/>
      <c r="J405" s="78"/>
      <c r="K405" s="77"/>
    </row>
    <row r="406" spans="2:11">
      <c r="B406" s="76"/>
      <c r="C406" s="76"/>
      <c r="D406" s="76"/>
      <c r="E406" s="76"/>
      <c r="F406" s="76"/>
      <c r="G406" s="76"/>
      <c r="I406" s="104"/>
      <c r="J406" s="78"/>
      <c r="K406" s="77"/>
    </row>
    <row r="407" spans="2:11">
      <c r="B407" s="76"/>
      <c r="C407" s="76"/>
      <c r="D407" s="76"/>
      <c r="E407" s="76"/>
      <c r="F407" s="76"/>
      <c r="G407" s="76"/>
      <c r="I407" s="104"/>
      <c r="J407" s="78"/>
      <c r="K407" s="77"/>
    </row>
    <row r="408" spans="2:11">
      <c r="B408" s="76"/>
      <c r="C408" s="76"/>
      <c r="D408" s="76"/>
      <c r="E408" s="76"/>
      <c r="F408" s="76"/>
      <c r="G408" s="76"/>
      <c r="I408" s="104"/>
      <c r="J408" s="78"/>
      <c r="K408" s="77"/>
    </row>
    <row r="409" spans="2:11" ht="13.5" thickBot="1">
      <c r="G409" s="231"/>
      <c r="I409" s="126"/>
      <c r="J409" s="126"/>
      <c r="K409" s="126"/>
    </row>
    <row r="410" spans="2:11" ht="13.5" thickBot="1">
      <c r="B410" s="472" t="s">
        <v>123</v>
      </c>
      <c r="C410" s="473"/>
      <c r="D410" s="474"/>
      <c r="F410" s="206">
        <f>$F$265</f>
        <v>2020</v>
      </c>
      <c r="I410" s="126"/>
      <c r="J410" s="126"/>
      <c r="K410" s="126"/>
    </row>
    <row r="411" spans="2:11" ht="13.5" thickBot="1">
      <c r="B411" s="475" t="s">
        <v>635</v>
      </c>
      <c r="C411" s="462"/>
      <c r="D411" s="463"/>
      <c r="F411" s="207"/>
      <c r="I411" s="126"/>
      <c r="J411" s="126"/>
      <c r="K411" s="126"/>
    </row>
    <row r="412" spans="2:11" ht="13.5" thickBot="1">
      <c r="I412" s="126"/>
      <c r="J412" s="126"/>
      <c r="K412" s="126"/>
    </row>
    <row r="413" spans="2:11">
      <c r="B413" s="49" t="s">
        <v>277</v>
      </c>
      <c r="C413" s="50"/>
      <c r="D413" s="51"/>
      <c r="F413" s="208">
        <v>13.8</v>
      </c>
      <c r="I413" s="126"/>
      <c r="J413" s="126"/>
      <c r="K413" s="126"/>
    </row>
    <row r="414" spans="2:11">
      <c r="B414" s="52" t="s">
        <v>191</v>
      </c>
      <c r="C414" s="24"/>
      <c r="D414" s="53"/>
      <c r="F414" s="209">
        <v>227</v>
      </c>
      <c r="I414" s="126"/>
      <c r="J414" s="126"/>
      <c r="K414" s="126"/>
    </row>
    <row r="415" spans="2:11">
      <c r="B415" s="52" t="s">
        <v>284</v>
      </c>
      <c r="C415" s="24"/>
      <c r="D415" s="53"/>
      <c r="F415" s="210">
        <f>203/227*100</f>
        <v>89.427312775330392</v>
      </c>
      <c r="I415" s="126"/>
      <c r="J415" s="126"/>
      <c r="K415" s="126"/>
    </row>
    <row r="416" spans="2:11">
      <c r="B416" s="52" t="s">
        <v>279</v>
      </c>
      <c r="C416" s="24"/>
      <c r="D416" s="53"/>
      <c r="F416" s="210">
        <v>123.1</v>
      </c>
      <c r="I416" s="126"/>
      <c r="J416" s="126"/>
      <c r="K416" s="126"/>
    </row>
    <row r="417" spans="2:11" ht="13.5" thickBot="1">
      <c r="B417" s="54" t="s">
        <v>121</v>
      </c>
      <c r="C417" s="55"/>
      <c r="D417" s="56"/>
      <c r="F417" s="430">
        <v>8.6</v>
      </c>
      <c r="I417" s="126"/>
      <c r="J417" s="126"/>
      <c r="K417" s="126"/>
    </row>
    <row r="418" spans="2:11">
      <c r="I418" s="126"/>
      <c r="J418" s="126"/>
      <c r="K418" s="126"/>
    </row>
    <row r="419" spans="2:11">
      <c r="I419" s="126"/>
      <c r="J419" s="126"/>
      <c r="K419" s="126"/>
    </row>
    <row r="420" spans="2:11" ht="13.5" thickBot="1">
      <c r="H420" s="253"/>
      <c r="I420" s="126"/>
      <c r="J420" s="126"/>
      <c r="K420" s="126"/>
    </row>
    <row r="421" spans="2:11" ht="13.5" thickBot="1">
      <c r="B421" s="282" t="s">
        <v>285</v>
      </c>
      <c r="C421" s="283" t="s">
        <v>286</v>
      </c>
      <c r="D421" s="284"/>
      <c r="E421" s="284"/>
      <c r="F421" s="284"/>
      <c r="G421" s="284"/>
      <c r="H421" s="194" t="s">
        <v>287</v>
      </c>
      <c r="I421" s="193" t="s">
        <v>288</v>
      </c>
      <c r="J421" s="194" t="s">
        <v>289</v>
      </c>
      <c r="K421" s="195" t="s">
        <v>24</v>
      </c>
    </row>
    <row r="422" spans="2:11">
      <c r="B422" s="61">
        <v>45</v>
      </c>
      <c r="C422" s="59" t="s">
        <v>648</v>
      </c>
      <c r="D422" s="60"/>
      <c r="E422" s="60"/>
      <c r="F422" s="60"/>
      <c r="G422" s="275"/>
      <c r="H422" s="63">
        <v>200</v>
      </c>
      <c r="I422" s="62">
        <v>24.301336573511541</v>
      </c>
      <c r="J422" s="62">
        <v>7.88</v>
      </c>
      <c r="K422" s="154">
        <v>0.9456</v>
      </c>
    </row>
    <row r="423" spans="2:11">
      <c r="B423" s="67">
        <v>44</v>
      </c>
      <c r="C423" s="65" t="s">
        <v>654</v>
      </c>
      <c r="D423" s="66"/>
      <c r="E423" s="66"/>
      <c r="F423" s="66"/>
      <c r="G423" s="278"/>
      <c r="H423" s="69">
        <v>60</v>
      </c>
      <c r="I423" s="68">
        <v>7.2904009720534626</v>
      </c>
      <c r="J423" s="68">
        <v>7.65</v>
      </c>
      <c r="K423" s="94">
        <v>1.2376</v>
      </c>
    </row>
    <row r="424" spans="2:11">
      <c r="B424" s="67">
        <v>24</v>
      </c>
      <c r="C424" s="59" t="s">
        <v>653</v>
      </c>
      <c r="D424" s="60"/>
      <c r="E424" s="60"/>
      <c r="F424" s="60"/>
      <c r="G424" s="275"/>
      <c r="H424" s="204">
        <v>56</v>
      </c>
      <c r="I424" s="68">
        <v>6.8043742405832317</v>
      </c>
      <c r="J424" s="72">
        <v>10.63</v>
      </c>
      <c r="K424" s="155">
        <v>2.5609000000000002</v>
      </c>
    </row>
    <row r="425" spans="2:11">
      <c r="B425" s="64">
        <v>47</v>
      </c>
      <c r="C425" s="75" t="s">
        <v>661</v>
      </c>
      <c r="D425" s="58"/>
      <c r="E425" s="58"/>
      <c r="F425" s="58"/>
      <c r="G425" s="281"/>
      <c r="H425" s="69">
        <v>30</v>
      </c>
      <c r="I425" s="70">
        <v>3.6452004860267313</v>
      </c>
      <c r="J425" s="68">
        <v>6.67</v>
      </c>
      <c r="K425" s="156">
        <v>0.66090000000000004</v>
      </c>
    </row>
    <row r="426" spans="2:11" ht="13.5" thickBot="1">
      <c r="B426" s="64">
        <v>21</v>
      </c>
      <c r="C426" s="75" t="s">
        <v>652</v>
      </c>
      <c r="D426" s="73"/>
      <c r="E426" s="73"/>
      <c r="F426" s="73"/>
      <c r="G426" s="285"/>
      <c r="H426" s="69">
        <v>23</v>
      </c>
      <c r="I426" s="93">
        <v>2.7946537059538277</v>
      </c>
      <c r="J426" s="68">
        <v>10.220000000000001</v>
      </c>
      <c r="K426" s="94">
        <v>2.9552</v>
      </c>
    </row>
    <row r="427" spans="2:11" ht="13.5" thickBot="1">
      <c r="B427" s="255" t="s">
        <v>201</v>
      </c>
      <c r="C427" s="81"/>
      <c r="D427" s="81"/>
      <c r="E427" s="81"/>
      <c r="F427" s="81"/>
      <c r="G427" s="81"/>
      <c r="H427" s="259">
        <v>823</v>
      </c>
      <c r="I427" s="256"/>
      <c r="J427" s="257">
        <v>8.6999999999999993</v>
      </c>
      <c r="K427" s="258">
        <v>1.3105</v>
      </c>
    </row>
    <row r="428" spans="2:11">
      <c r="B428" s="76"/>
      <c r="C428" s="76"/>
      <c r="D428" s="76"/>
      <c r="E428" s="76"/>
      <c r="F428" s="76"/>
      <c r="G428" s="76"/>
      <c r="I428" s="104"/>
      <c r="J428" s="78"/>
      <c r="K428" s="77"/>
    </row>
    <row r="429" spans="2:11" ht="11.25" customHeight="1">
      <c r="B429" s="76"/>
      <c r="C429" s="76"/>
      <c r="D429" s="76"/>
      <c r="E429" s="76"/>
      <c r="F429" s="76"/>
      <c r="G429" s="76"/>
      <c r="I429" s="104"/>
      <c r="J429" s="78"/>
      <c r="K429" s="77"/>
    </row>
    <row r="430" spans="2:11" ht="11.25" customHeight="1">
      <c r="B430" s="76"/>
      <c r="C430" s="76"/>
      <c r="D430" s="76"/>
      <c r="E430" s="76"/>
      <c r="F430" s="76"/>
      <c r="G430" s="76"/>
      <c r="I430" s="104"/>
      <c r="J430" s="78"/>
      <c r="K430" s="77"/>
    </row>
    <row r="431" spans="2:11">
      <c r="B431" s="76"/>
      <c r="C431" s="76"/>
      <c r="D431" s="76"/>
      <c r="E431" s="76"/>
      <c r="F431" s="76"/>
      <c r="G431" s="76"/>
      <c r="I431" s="104"/>
      <c r="J431" s="78"/>
      <c r="K431" s="77"/>
    </row>
    <row r="432" spans="2:11" ht="13.5" thickBot="1">
      <c r="G432" s="231"/>
      <c r="I432" s="126"/>
      <c r="J432" s="126"/>
      <c r="K432" s="126"/>
    </row>
    <row r="433" spans="2:11" ht="13.5" thickBot="1">
      <c r="B433" s="472" t="s">
        <v>123</v>
      </c>
      <c r="C433" s="473"/>
      <c r="D433" s="474"/>
      <c r="F433" s="206">
        <f>$F$265</f>
        <v>2020</v>
      </c>
      <c r="I433" s="126"/>
      <c r="J433" s="126"/>
      <c r="K433" s="126"/>
    </row>
    <row r="434" spans="2:11" ht="13.5" thickBot="1">
      <c r="B434" s="475" t="s">
        <v>636</v>
      </c>
      <c r="C434" s="462"/>
      <c r="D434" s="463"/>
      <c r="F434" s="207"/>
      <c r="I434" s="126"/>
      <c r="J434" s="126"/>
      <c r="K434" s="126"/>
    </row>
    <row r="435" spans="2:11" ht="13.5" thickBot="1">
      <c r="I435" s="126"/>
      <c r="J435" s="126"/>
      <c r="K435" s="126"/>
    </row>
    <row r="436" spans="2:11">
      <c r="B436" s="49" t="s">
        <v>277</v>
      </c>
      <c r="C436" s="50"/>
      <c r="D436" s="51"/>
      <c r="F436" s="208">
        <v>7.5</v>
      </c>
      <c r="I436" s="126"/>
      <c r="J436" s="126"/>
      <c r="K436" s="126"/>
    </row>
    <row r="437" spans="2:11">
      <c r="B437" s="52" t="s">
        <v>191</v>
      </c>
      <c r="C437" s="24"/>
      <c r="D437" s="53"/>
      <c r="F437" s="209">
        <v>777</v>
      </c>
      <c r="I437" s="126"/>
      <c r="J437" s="126"/>
      <c r="K437" s="126"/>
    </row>
    <row r="438" spans="2:11">
      <c r="B438" s="52" t="s">
        <v>284</v>
      </c>
      <c r="C438" s="24"/>
      <c r="D438" s="53"/>
      <c r="F438" s="210">
        <f>777/777*100</f>
        <v>100</v>
      </c>
      <c r="I438" s="126"/>
      <c r="J438" s="126"/>
      <c r="K438" s="126"/>
    </row>
    <row r="439" spans="2:11">
      <c r="B439" s="52" t="s">
        <v>279</v>
      </c>
      <c r="C439" s="24"/>
      <c r="D439" s="53"/>
      <c r="F439" s="210">
        <v>69.3</v>
      </c>
      <c r="I439" s="126"/>
      <c r="J439" s="126"/>
      <c r="K439" s="126"/>
    </row>
    <row r="440" spans="2:11" ht="13.5" thickBot="1">
      <c r="B440" s="54" t="s">
        <v>121</v>
      </c>
      <c r="C440" s="55"/>
      <c r="D440" s="56"/>
      <c r="F440" s="430">
        <v>1.9</v>
      </c>
      <c r="I440" s="126"/>
      <c r="J440" s="126"/>
      <c r="K440" s="126"/>
    </row>
    <row r="441" spans="2:11">
      <c r="I441" s="126"/>
      <c r="J441" s="126"/>
      <c r="K441" s="126"/>
    </row>
    <row r="442" spans="2:11">
      <c r="I442" s="126"/>
      <c r="J442" s="126"/>
      <c r="K442" s="126"/>
    </row>
    <row r="443" spans="2:11" ht="13.5" thickBot="1">
      <c r="H443" s="253"/>
      <c r="I443" s="126"/>
      <c r="J443" s="126"/>
      <c r="K443" s="126"/>
    </row>
    <row r="444" spans="2:11" ht="13.5" thickBot="1">
      <c r="B444" s="282" t="s">
        <v>285</v>
      </c>
      <c r="C444" s="283" t="s">
        <v>286</v>
      </c>
      <c r="D444" s="284"/>
      <c r="E444" s="284"/>
      <c r="F444" s="284"/>
      <c r="G444" s="284"/>
      <c r="H444" s="194" t="s">
        <v>287</v>
      </c>
      <c r="I444" s="193" t="s">
        <v>288</v>
      </c>
      <c r="J444" s="194" t="s">
        <v>289</v>
      </c>
      <c r="K444" s="195" t="s">
        <v>24</v>
      </c>
    </row>
    <row r="445" spans="2:11">
      <c r="B445" s="61">
        <v>45</v>
      </c>
      <c r="C445" s="59" t="s">
        <v>648</v>
      </c>
      <c r="D445" s="60"/>
      <c r="E445" s="60"/>
      <c r="F445" s="60"/>
      <c r="G445" s="275"/>
      <c r="H445" s="63">
        <v>27</v>
      </c>
      <c r="I445" s="62">
        <v>22.131147540983605</v>
      </c>
      <c r="J445" s="62">
        <v>1.59</v>
      </c>
      <c r="K445" s="154">
        <v>0.9536</v>
      </c>
    </row>
    <row r="446" spans="2:11">
      <c r="B446" s="67">
        <v>24</v>
      </c>
      <c r="C446" s="65" t="s">
        <v>653</v>
      </c>
      <c r="D446" s="66"/>
      <c r="E446" s="66"/>
      <c r="F446" s="66"/>
      <c r="G446" s="278"/>
      <c r="H446" s="69">
        <v>18</v>
      </c>
      <c r="I446" s="68">
        <v>14.754098360655737</v>
      </c>
      <c r="J446" s="68">
        <v>1.61</v>
      </c>
      <c r="K446" s="94">
        <v>2.6720000000000002</v>
      </c>
    </row>
    <row r="447" spans="2:11">
      <c r="B447" s="67">
        <v>44</v>
      </c>
      <c r="C447" s="59" t="s">
        <v>654</v>
      </c>
      <c r="D447" s="60"/>
      <c r="E447" s="60"/>
      <c r="F447" s="60"/>
      <c r="G447" s="275"/>
      <c r="H447" s="204">
        <v>5</v>
      </c>
      <c r="I447" s="68">
        <v>4.0983606557377046</v>
      </c>
      <c r="J447" s="72">
        <v>2.4</v>
      </c>
      <c r="K447" s="155">
        <v>1.5751999999999999</v>
      </c>
    </row>
    <row r="448" spans="2:11">
      <c r="B448" s="64">
        <v>21</v>
      </c>
      <c r="C448" s="75" t="s">
        <v>652</v>
      </c>
      <c r="D448" s="58"/>
      <c r="E448" s="58"/>
      <c r="F448" s="58"/>
      <c r="G448" s="281"/>
      <c r="H448" s="69">
        <v>4</v>
      </c>
      <c r="I448" s="70">
        <v>3.278688524590164</v>
      </c>
      <c r="J448" s="68">
        <v>1.75</v>
      </c>
      <c r="K448" s="156">
        <v>2.6859999999999999</v>
      </c>
    </row>
    <row r="449" spans="2:11" ht="13.5" thickBot="1">
      <c r="B449" s="64">
        <v>47</v>
      </c>
      <c r="C449" s="75" t="s">
        <v>661</v>
      </c>
      <c r="D449" s="73"/>
      <c r="E449" s="73"/>
      <c r="F449" s="73"/>
      <c r="G449" s="285"/>
      <c r="H449" s="69">
        <v>1</v>
      </c>
      <c r="I449" s="93">
        <v>0.81967213114754101</v>
      </c>
      <c r="J449" s="68">
        <v>5</v>
      </c>
      <c r="K449" s="94">
        <v>0.83099999999999996</v>
      </c>
    </row>
    <row r="450" spans="2:11" ht="13.5" thickBot="1">
      <c r="B450" s="255" t="s">
        <v>201</v>
      </c>
      <c r="C450" s="81"/>
      <c r="D450" s="81"/>
      <c r="E450" s="81"/>
      <c r="F450" s="81"/>
      <c r="G450" s="81"/>
      <c r="H450" s="259">
        <v>122</v>
      </c>
      <c r="I450" s="256"/>
      <c r="J450" s="257">
        <v>1.98</v>
      </c>
      <c r="K450" s="258">
        <v>1.6483000000000001</v>
      </c>
    </row>
    <row r="451" spans="2:11">
      <c r="B451" s="76"/>
      <c r="C451" s="76"/>
      <c r="D451" s="76"/>
      <c r="E451" s="76"/>
      <c r="F451" s="76"/>
      <c r="G451" s="76"/>
      <c r="I451" s="104"/>
      <c r="J451" s="78"/>
      <c r="K451" s="77"/>
    </row>
    <row r="452" spans="2:11">
      <c r="B452" s="76"/>
      <c r="C452" s="76"/>
      <c r="D452" s="76"/>
      <c r="E452" s="76"/>
      <c r="F452" s="76"/>
      <c r="G452" s="76"/>
      <c r="I452" s="104"/>
      <c r="J452" s="78"/>
      <c r="K452" s="77"/>
    </row>
    <row r="453" spans="2:11">
      <c r="B453" s="76"/>
      <c r="C453" s="76"/>
      <c r="D453" s="76"/>
      <c r="E453" s="76"/>
      <c r="F453" s="76"/>
      <c r="G453" s="76"/>
      <c r="I453" s="104"/>
      <c r="J453" s="78"/>
      <c r="K453" s="77"/>
    </row>
    <row r="454" spans="2:11">
      <c r="B454" s="76"/>
      <c r="C454" s="76"/>
      <c r="D454" s="76"/>
      <c r="E454" s="76"/>
      <c r="F454" s="76"/>
      <c r="G454" s="76"/>
      <c r="I454" s="104"/>
      <c r="J454" s="78"/>
      <c r="K454" s="77"/>
    </row>
    <row r="455" spans="2:11" ht="13.5" thickBot="1">
      <c r="B455" s="76"/>
      <c r="C455" s="76"/>
      <c r="D455" s="76"/>
      <c r="E455" s="76"/>
      <c r="F455" s="76"/>
      <c r="G455" s="76"/>
      <c r="I455" s="104"/>
      <c r="J455" s="78"/>
      <c r="K455" s="77"/>
    </row>
    <row r="456" spans="2:11" ht="13.5" thickBot="1">
      <c r="B456" s="464" t="s">
        <v>122</v>
      </c>
      <c r="C456" s="465"/>
      <c r="D456" s="466"/>
      <c r="F456" s="206">
        <f>$F$265</f>
        <v>2020</v>
      </c>
      <c r="G456" s="82"/>
      <c r="H456" s="80"/>
      <c r="I456" s="77"/>
      <c r="J456" s="78"/>
      <c r="K456" s="77"/>
    </row>
    <row r="457" spans="2:11">
      <c r="F457" s="207"/>
      <c r="G457" s="82"/>
      <c r="H457" s="80"/>
      <c r="I457" s="77"/>
      <c r="J457" s="78"/>
      <c r="K457" s="77"/>
    </row>
    <row r="458" spans="2:11" ht="13.5" thickBot="1">
      <c r="B458" s="90"/>
      <c r="C458" s="91"/>
      <c r="D458" s="92"/>
      <c r="E458" s="82"/>
      <c r="F458" s="82"/>
      <c r="G458" s="82"/>
      <c r="H458" s="80"/>
      <c r="I458" s="77"/>
      <c r="J458" s="78"/>
      <c r="K458" s="77"/>
    </row>
    <row r="459" spans="2:11">
      <c r="B459" s="49" t="s">
        <v>301</v>
      </c>
      <c r="C459" s="50"/>
      <c r="D459" s="51"/>
      <c r="F459" s="214" t="s">
        <v>613</v>
      </c>
      <c r="I459" s="126"/>
      <c r="J459" s="126"/>
      <c r="K459" s="126"/>
    </row>
    <row r="460" spans="2:11">
      <c r="B460" s="52" t="s">
        <v>191</v>
      </c>
      <c r="C460" s="24"/>
      <c r="D460" s="53"/>
      <c r="F460" s="198">
        <v>1760</v>
      </c>
      <c r="I460" s="126"/>
      <c r="J460" s="126"/>
      <c r="K460" s="126"/>
    </row>
    <row r="461" spans="2:11">
      <c r="B461" s="52" t="s">
        <v>284</v>
      </c>
      <c r="C461" s="24"/>
      <c r="D461" s="53"/>
      <c r="F461" s="432">
        <v>84.49</v>
      </c>
      <c r="I461" s="126"/>
      <c r="J461" s="126"/>
      <c r="K461" s="126"/>
    </row>
    <row r="462" spans="2:11">
      <c r="B462" s="52" t="s">
        <v>279</v>
      </c>
      <c r="C462" s="24"/>
      <c r="D462" s="53"/>
      <c r="F462" s="427" t="s">
        <v>613</v>
      </c>
      <c r="I462" s="126"/>
      <c r="J462" s="126"/>
      <c r="K462" s="126"/>
    </row>
    <row r="463" spans="2:11">
      <c r="B463" s="52" t="s">
        <v>121</v>
      </c>
      <c r="C463" s="24"/>
      <c r="D463" s="53"/>
      <c r="F463" s="199">
        <v>5.6</v>
      </c>
      <c r="I463" s="126"/>
      <c r="J463" s="126"/>
      <c r="K463" s="126"/>
    </row>
    <row r="464" spans="2:11">
      <c r="B464" s="52" t="s">
        <v>280</v>
      </c>
      <c r="C464" s="24"/>
      <c r="D464" s="53"/>
      <c r="F464" s="200">
        <v>3938</v>
      </c>
      <c r="I464" s="126"/>
      <c r="J464" s="126"/>
      <c r="K464" s="126"/>
    </row>
    <row r="465" spans="2:11">
      <c r="B465" s="52" t="s">
        <v>281</v>
      </c>
      <c r="C465" s="24"/>
      <c r="D465" s="53"/>
      <c r="F465" s="200">
        <v>15356</v>
      </c>
      <c r="I465" s="126"/>
      <c r="J465" s="126"/>
      <c r="K465" s="126"/>
    </row>
    <row r="466" spans="2:11">
      <c r="B466" s="52" t="s">
        <v>282</v>
      </c>
      <c r="C466" s="24"/>
      <c r="D466" s="53"/>
      <c r="F466" s="200">
        <f>SUM(F464:F465)</f>
        <v>19294</v>
      </c>
      <c r="I466" s="126"/>
      <c r="J466" s="126"/>
      <c r="K466" s="126"/>
    </row>
    <row r="467" spans="2:11">
      <c r="B467" s="52" t="s">
        <v>283</v>
      </c>
      <c r="C467" s="24"/>
      <c r="D467" s="53"/>
      <c r="F467" s="201">
        <f>F465/F464</f>
        <v>3.8994413407821229</v>
      </c>
      <c r="I467" s="126"/>
      <c r="J467" s="126"/>
      <c r="K467" s="126"/>
    </row>
    <row r="468" spans="2:11">
      <c r="B468" s="52" t="s">
        <v>300</v>
      </c>
      <c r="C468" s="24"/>
      <c r="D468" s="53"/>
      <c r="F468" s="216">
        <v>522</v>
      </c>
      <c r="I468" s="126"/>
      <c r="J468" s="126"/>
      <c r="K468" s="126"/>
    </row>
    <row r="469" spans="2:11">
      <c r="B469" s="52" t="s">
        <v>297</v>
      </c>
      <c r="C469" s="24"/>
      <c r="D469" s="53"/>
      <c r="F469" s="216">
        <v>261</v>
      </c>
      <c r="I469" s="126"/>
      <c r="J469" s="126"/>
      <c r="K469" s="126"/>
    </row>
    <row r="470" spans="2:11">
      <c r="B470" s="52" t="s">
        <v>298</v>
      </c>
      <c r="C470" s="24"/>
      <c r="D470" s="53"/>
      <c r="F470" s="198">
        <f>SUM(F468:F469)</f>
        <v>783</v>
      </c>
      <c r="I470" s="126"/>
      <c r="J470" s="126"/>
      <c r="K470" s="126"/>
    </row>
    <row r="471" spans="2:11" ht="13.5" thickBot="1">
      <c r="B471" s="54" t="s">
        <v>770</v>
      </c>
      <c r="C471" s="55"/>
      <c r="D471" s="56"/>
      <c r="F471" s="217">
        <v>2601</v>
      </c>
      <c r="I471" s="126"/>
      <c r="J471" s="126"/>
      <c r="K471" s="126"/>
    </row>
    <row r="472" spans="2:11">
      <c r="B472" s="24"/>
      <c r="C472" s="24"/>
      <c r="D472" s="24"/>
      <c r="E472" s="24"/>
      <c r="F472" s="24"/>
      <c r="G472" s="24"/>
      <c r="I472" s="126"/>
      <c r="J472" s="126"/>
      <c r="K472" s="126"/>
    </row>
    <row r="473" spans="2:11">
      <c r="B473" s="24" t="s">
        <v>304</v>
      </c>
      <c r="C473" s="24"/>
      <c r="D473" s="24"/>
      <c r="E473" s="24"/>
      <c r="F473" s="24"/>
      <c r="G473" s="24"/>
      <c r="I473" s="126"/>
      <c r="J473" s="126"/>
      <c r="K473" s="126"/>
    </row>
    <row r="474" spans="2:11">
      <c r="B474" s="24" t="s">
        <v>305</v>
      </c>
      <c r="C474" s="24"/>
      <c r="D474" s="24"/>
      <c r="E474" s="24"/>
      <c r="F474" s="24"/>
      <c r="G474" s="24"/>
      <c r="I474" s="126"/>
      <c r="J474" s="126"/>
      <c r="K474" s="126"/>
    </row>
    <row r="475" spans="2:11">
      <c r="B475" s="24"/>
      <c r="C475" s="24"/>
      <c r="D475" s="24"/>
      <c r="E475" s="24"/>
      <c r="F475" s="24"/>
      <c r="G475" s="24"/>
      <c r="I475" s="126"/>
      <c r="J475" s="126"/>
      <c r="K475" s="126"/>
    </row>
    <row r="476" spans="2:11" ht="13.5" thickBot="1">
      <c r="C476" s="106"/>
      <c r="D476" s="106"/>
      <c r="E476" s="106"/>
      <c r="F476" s="106"/>
      <c r="G476" s="106"/>
      <c r="I476" s="126"/>
      <c r="J476" s="126"/>
      <c r="K476" s="126"/>
    </row>
    <row r="477" spans="2:11" ht="13.5" thickBot="1">
      <c r="B477" s="190" t="s">
        <v>285</v>
      </c>
      <c r="C477" s="191" t="s">
        <v>286</v>
      </c>
      <c r="D477" s="192"/>
      <c r="E477" s="192"/>
      <c r="F477" s="192"/>
      <c r="G477" s="192"/>
      <c r="H477" s="194" t="s">
        <v>287</v>
      </c>
      <c r="I477" s="193" t="s">
        <v>288</v>
      </c>
      <c r="J477" s="194" t="s">
        <v>289</v>
      </c>
      <c r="K477" s="195" t="s">
        <v>24</v>
      </c>
    </row>
    <row r="478" spans="2:11">
      <c r="B478" s="61">
        <v>234</v>
      </c>
      <c r="C478" s="59" t="s">
        <v>662</v>
      </c>
      <c r="D478" s="60"/>
      <c r="E478" s="60"/>
      <c r="F478" s="60"/>
      <c r="G478" s="60"/>
      <c r="H478" s="204">
        <v>75</v>
      </c>
      <c r="I478" s="62">
        <v>4.2783799201369082</v>
      </c>
      <c r="J478" s="62">
        <v>2.4500000000000002</v>
      </c>
      <c r="K478" s="154">
        <v>0.82569999999999999</v>
      </c>
    </row>
    <row r="479" spans="2:11">
      <c r="B479" s="67">
        <v>53</v>
      </c>
      <c r="C479" s="65" t="s">
        <v>658</v>
      </c>
      <c r="D479" s="66"/>
      <c r="E479" s="66"/>
      <c r="F479" s="66"/>
      <c r="G479" s="66"/>
      <c r="H479" s="69">
        <v>50</v>
      </c>
      <c r="I479" s="68">
        <v>2.8522532800912721</v>
      </c>
      <c r="J479" s="68">
        <v>3.72</v>
      </c>
      <c r="K479" s="94">
        <v>0.59519999999999995</v>
      </c>
    </row>
    <row r="480" spans="2:11">
      <c r="B480" s="67">
        <v>640</v>
      </c>
      <c r="C480" s="59" t="s">
        <v>663</v>
      </c>
      <c r="D480" s="60"/>
      <c r="E480" s="60"/>
      <c r="F480" s="60"/>
      <c r="G480" s="60"/>
      <c r="H480" s="204">
        <v>49</v>
      </c>
      <c r="I480" s="68">
        <v>2.7952082144894468</v>
      </c>
      <c r="J480" s="72">
        <v>4.12</v>
      </c>
      <c r="K480" s="155">
        <v>0.20749999999999999</v>
      </c>
    </row>
    <row r="481" spans="2:11">
      <c r="B481" s="64">
        <v>113</v>
      </c>
      <c r="C481" s="75" t="s">
        <v>641</v>
      </c>
      <c r="D481" s="58"/>
      <c r="E481" s="58"/>
      <c r="F481" s="58"/>
      <c r="G481" s="58"/>
      <c r="H481" s="74">
        <v>39</v>
      </c>
      <c r="I481" s="70">
        <v>2.2247575584711923</v>
      </c>
      <c r="J481" s="68">
        <v>3.54</v>
      </c>
      <c r="K481" s="156">
        <v>0.4894</v>
      </c>
    </row>
    <row r="482" spans="2:11" ht="13.5" thickBot="1">
      <c r="B482" s="64">
        <v>144</v>
      </c>
      <c r="C482" s="75" t="s">
        <v>629</v>
      </c>
      <c r="D482" s="73"/>
      <c r="E482" s="73"/>
      <c r="F482" s="73"/>
      <c r="G482" s="73"/>
      <c r="H482" s="293">
        <v>32</v>
      </c>
      <c r="I482" s="93">
        <v>1.8254420992584142</v>
      </c>
      <c r="J482" s="68">
        <v>2.78</v>
      </c>
      <c r="K482" s="94">
        <v>0.54530000000000001</v>
      </c>
    </row>
    <row r="483" spans="2:11" ht="13.5" thickBot="1">
      <c r="B483" s="255" t="s">
        <v>201</v>
      </c>
      <c r="C483" s="81"/>
      <c r="D483" s="81"/>
      <c r="E483" s="81"/>
      <c r="F483" s="81"/>
      <c r="G483" s="81"/>
      <c r="H483" s="259">
        <v>1753</v>
      </c>
      <c r="I483" s="256"/>
      <c r="J483" s="257">
        <v>5.61</v>
      </c>
      <c r="K483" s="258">
        <v>0.85509999999999997</v>
      </c>
    </row>
    <row r="484" spans="2:11">
      <c r="B484" s="76"/>
      <c r="C484" s="76"/>
      <c r="D484" s="76"/>
      <c r="E484" s="76"/>
      <c r="F484" s="76"/>
      <c r="G484" s="76"/>
      <c r="I484" s="104"/>
      <c r="J484" s="78"/>
      <c r="K484" s="77"/>
    </row>
    <row r="485" spans="2:11">
      <c r="B485" s="76"/>
      <c r="C485" s="76"/>
      <c r="D485" s="76"/>
      <c r="E485" s="76"/>
      <c r="F485" s="76"/>
      <c r="G485" s="76"/>
      <c r="I485" s="104"/>
      <c r="J485" s="78"/>
      <c r="K485" s="77"/>
    </row>
    <row r="486" spans="2:11">
      <c r="B486" s="76"/>
      <c r="C486" s="76"/>
      <c r="D486" s="76"/>
      <c r="E486" s="76"/>
      <c r="F486" s="76"/>
      <c r="G486" s="76"/>
      <c r="I486" s="104"/>
      <c r="J486" s="78"/>
      <c r="K486" s="77"/>
    </row>
    <row r="487" spans="2:11">
      <c r="B487" s="76"/>
      <c r="C487" s="76"/>
      <c r="D487" s="76"/>
      <c r="E487" s="76"/>
      <c r="F487" s="76"/>
      <c r="G487" s="76"/>
      <c r="I487" s="104"/>
      <c r="J487" s="78"/>
      <c r="K487" s="77"/>
    </row>
    <row r="488" spans="2:11" ht="13.5" thickBot="1">
      <c r="B488" s="76"/>
      <c r="C488" s="76"/>
      <c r="D488" s="76"/>
      <c r="E488" s="76"/>
      <c r="F488" s="76"/>
      <c r="G488" s="76"/>
      <c r="I488" s="104"/>
      <c r="J488" s="78"/>
      <c r="K488" s="77"/>
    </row>
    <row r="489" spans="2:11" ht="13.5" thickBot="1">
      <c r="B489" s="467" t="s">
        <v>122</v>
      </c>
      <c r="C489" s="468"/>
      <c r="D489" s="469"/>
      <c r="F489" s="206">
        <f>$F$265</f>
        <v>2020</v>
      </c>
    </row>
    <row r="490" spans="2:11" ht="13.5" thickBot="1">
      <c r="B490" s="461" t="s">
        <v>131</v>
      </c>
      <c r="C490" s="462"/>
      <c r="D490" s="463"/>
      <c r="F490" s="207"/>
    </row>
    <row r="491" spans="2:11" ht="13.5" thickBot="1"/>
    <row r="492" spans="2:11">
      <c r="B492" s="49" t="s">
        <v>301</v>
      </c>
      <c r="C492" s="50"/>
      <c r="D492" s="51"/>
      <c r="F492" s="214" t="s">
        <v>613</v>
      </c>
    </row>
    <row r="493" spans="2:11">
      <c r="B493" s="52" t="s">
        <v>191</v>
      </c>
      <c r="C493" s="24"/>
      <c r="D493" s="53"/>
      <c r="F493" s="209">
        <v>699</v>
      </c>
    </row>
    <row r="494" spans="2:11">
      <c r="B494" s="52" t="s">
        <v>284</v>
      </c>
      <c r="C494" s="24"/>
      <c r="D494" s="53"/>
      <c r="F494" s="210">
        <v>87.96</v>
      </c>
    </row>
    <row r="495" spans="2:11">
      <c r="B495" s="52" t="s">
        <v>279</v>
      </c>
      <c r="C495" s="24"/>
      <c r="D495" s="53"/>
      <c r="F495" s="427" t="s">
        <v>613</v>
      </c>
    </row>
    <row r="496" spans="2:11">
      <c r="B496" s="52" t="s">
        <v>121</v>
      </c>
      <c r="C496" s="24"/>
      <c r="D496" s="53"/>
      <c r="F496" s="210">
        <v>4.0999999999999996</v>
      </c>
    </row>
    <row r="497" spans="2:7">
      <c r="B497" s="52" t="s">
        <v>280</v>
      </c>
      <c r="C497" s="24"/>
      <c r="D497" s="53"/>
      <c r="F497" s="209">
        <v>2648</v>
      </c>
    </row>
    <row r="498" spans="2:7">
      <c r="B498" s="52" t="s">
        <v>281</v>
      </c>
      <c r="C498" s="24"/>
      <c r="D498" s="53"/>
      <c r="F498" s="209">
        <v>11974</v>
      </c>
    </row>
    <row r="499" spans="2:7">
      <c r="B499" s="52" t="s">
        <v>282</v>
      </c>
      <c r="C499" s="24"/>
      <c r="D499" s="53"/>
      <c r="F499" s="200">
        <f>SUM(F497:F498)</f>
        <v>14622</v>
      </c>
    </row>
    <row r="500" spans="2:7">
      <c r="B500" s="52" t="s">
        <v>283</v>
      </c>
      <c r="C500" s="24"/>
      <c r="D500" s="53"/>
      <c r="F500" s="201">
        <f>F498/F497</f>
        <v>4.5219033232628396</v>
      </c>
    </row>
    <row r="501" spans="2:7" ht="13.5" thickBot="1">
      <c r="B501" s="54" t="s">
        <v>770</v>
      </c>
      <c r="C501" s="55"/>
      <c r="D501" s="56"/>
      <c r="F501" s="203">
        <v>1970</v>
      </c>
      <c r="G501" s="57"/>
    </row>
    <row r="502" spans="2:7">
      <c r="G502" s="57"/>
    </row>
    <row r="503" spans="2:7" ht="13.5" thickBot="1">
      <c r="G503" s="57"/>
    </row>
    <row r="504" spans="2:7" ht="13.5" thickBot="1">
      <c r="B504" s="467" t="s">
        <v>122</v>
      </c>
      <c r="C504" s="468"/>
      <c r="D504" s="469"/>
      <c r="F504" s="206">
        <f>$F$265</f>
        <v>2020</v>
      </c>
      <c r="G504" s="57"/>
    </row>
    <row r="505" spans="2:7" ht="13.5" thickBot="1">
      <c r="B505" s="461" t="s">
        <v>132</v>
      </c>
      <c r="C505" s="462"/>
      <c r="D505" s="463"/>
      <c r="F505" s="207"/>
      <c r="G505" s="57"/>
    </row>
    <row r="506" spans="2:7" ht="13.5" thickBot="1">
      <c r="G506" s="57"/>
    </row>
    <row r="507" spans="2:7">
      <c r="B507" s="49" t="s">
        <v>277</v>
      </c>
      <c r="C507" s="50"/>
      <c r="D507" s="51"/>
      <c r="F507" s="214">
        <v>8</v>
      </c>
      <c r="G507" s="57"/>
    </row>
    <row r="508" spans="2:7">
      <c r="B508" s="52" t="s">
        <v>191</v>
      </c>
      <c r="C508" s="24"/>
      <c r="D508" s="53"/>
      <c r="F508" s="209">
        <v>216</v>
      </c>
      <c r="G508" s="57"/>
    </row>
    <row r="509" spans="2:7">
      <c r="B509" s="52" t="s">
        <v>284</v>
      </c>
      <c r="C509" s="24"/>
      <c r="D509" s="53"/>
      <c r="F509" s="222">
        <v>79.17</v>
      </c>
      <c r="G509" s="57"/>
    </row>
    <row r="510" spans="2:7">
      <c r="B510" s="52" t="s">
        <v>279</v>
      </c>
      <c r="C510" s="24"/>
      <c r="D510" s="53"/>
      <c r="F510" s="427">
        <v>45.3</v>
      </c>
      <c r="G510" s="57"/>
    </row>
    <row r="511" spans="2:7">
      <c r="B511" s="52" t="s">
        <v>147</v>
      </c>
      <c r="C511" s="24"/>
      <c r="D511" s="53"/>
      <c r="F511" s="210">
        <v>5.6</v>
      </c>
      <c r="G511" s="57"/>
    </row>
    <row r="512" spans="2:7" ht="13.5" thickBot="1">
      <c r="B512" s="52" t="s">
        <v>249</v>
      </c>
      <c r="C512" s="24"/>
      <c r="D512" s="53"/>
      <c r="F512" s="218">
        <v>269</v>
      </c>
      <c r="G512" s="57"/>
    </row>
    <row r="513" spans="2:11">
      <c r="B513" s="50"/>
      <c r="C513" s="50"/>
      <c r="D513" s="50"/>
      <c r="E513" s="50"/>
      <c r="F513" s="50"/>
      <c r="G513" s="57"/>
    </row>
    <row r="514" spans="2:11">
      <c r="B514" t="s">
        <v>133</v>
      </c>
      <c r="G514" s="57"/>
    </row>
    <row r="515" spans="2:11">
      <c r="G515" s="57"/>
    </row>
    <row r="516" spans="2:11" ht="13.5" thickBot="1"/>
    <row r="517" spans="2:11" ht="13.5" thickBot="1">
      <c r="B517" s="190" t="s">
        <v>285</v>
      </c>
      <c r="C517" s="191" t="s">
        <v>286</v>
      </c>
      <c r="D517" s="192"/>
      <c r="E517" s="192"/>
      <c r="F517" s="192"/>
      <c r="G517" s="192"/>
      <c r="H517" s="194" t="s">
        <v>287</v>
      </c>
      <c r="I517" s="194" t="s">
        <v>288</v>
      </c>
      <c r="J517" s="194" t="s">
        <v>289</v>
      </c>
      <c r="K517" s="195" t="s">
        <v>24</v>
      </c>
    </row>
    <row r="518" spans="2:11">
      <c r="B518" s="273">
        <v>53</v>
      </c>
      <c r="C518" s="274" t="s">
        <v>658</v>
      </c>
      <c r="D518" s="275"/>
      <c r="E518" s="275"/>
      <c r="F518" s="275"/>
      <c r="G518" s="275"/>
      <c r="H518" s="312">
        <v>49</v>
      </c>
      <c r="I518" s="72">
        <v>5.4323725055432375</v>
      </c>
      <c r="J518" s="62">
        <v>3.78</v>
      </c>
      <c r="K518" s="154">
        <v>0.59460000000000002</v>
      </c>
    </row>
    <row r="519" spans="2:11">
      <c r="B519" s="276">
        <v>113</v>
      </c>
      <c r="C519" s="277" t="s">
        <v>641</v>
      </c>
      <c r="D519" s="278"/>
      <c r="E519" s="278"/>
      <c r="F519" s="278"/>
      <c r="G519" s="278"/>
      <c r="H519" s="313">
        <v>37</v>
      </c>
      <c r="I519" s="68">
        <v>4.1019955654101992</v>
      </c>
      <c r="J519" s="68">
        <v>3.65</v>
      </c>
      <c r="K519" s="94">
        <v>0.49780000000000002</v>
      </c>
    </row>
    <row r="520" spans="2:11">
      <c r="B520" s="276">
        <v>144</v>
      </c>
      <c r="C520" s="274" t="s">
        <v>629</v>
      </c>
      <c r="D520" s="275"/>
      <c r="E520" s="275"/>
      <c r="F520" s="275"/>
      <c r="G520" s="275"/>
      <c r="H520" s="312">
        <v>30</v>
      </c>
      <c r="I520" s="68">
        <v>3.3259423503325944</v>
      </c>
      <c r="J520" s="72">
        <v>2.87</v>
      </c>
      <c r="K520" s="155">
        <v>0.54910000000000003</v>
      </c>
    </row>
    <row r="521" spans="2:11">
      <c r="B521" s="279">
        <v>423</v>
      </c>
      <c r="C521" s="280" t="s">
        <v>664</v>
      </c>
      <c r="D521" s="281"/>
      <c r="E521" s="281"/>
      <c r="F521" s="281"/>
      <c r="G521" s="281"/>
      <c r="H521" s="314">
        <v>27</v>
      </c>
      <c r="I521" s="68">
        <v>2.9933481152993346</v>
      </c>
      <c r="J521" s="68">
        <v>0.04</v>
      </c>
      <c r="K521" s="156">
        <v>0.79949999999999999</v>
      </c>
    </row>
    <row r="522" spans="2:11" ht="13.5" thickBot="1">
      <c r="B522" s="279">
        <v>138</v>
      </c>
      <c r="C522" s="280" t="s">
        <v>665</v>
      </c>
      <c r="D522" s="285"/>
      <c r="E522" s="285"/>
      <c r="F522" s="285"/>
      <c r="G522" s="285"/>
      <c r="H522" s="315">
        <v>25</v>
      </c>
      <c r="I522" s="93">
        <v>2.7716186252771617</v>
      </c>
      <c r="J522" s="68">
        <v>3.32</v>
      </c>
      <c r="K522" s="94">
        <v>0.5373</v>
      </c>
    </row>
    <row r="523" spans="2:11" ht="13.5" thickBot="1">
      <c r="B523" s="255" t="s">
        <v>201</v>
      </c>
      <c r="C523" s="81"/>
      <c r="D523" s="81"/>
      <c r="E523" s="81"/>
      <c r="F523" s="81"/>
      <c r="G523" s="81"/>
      <c r="H523" s="259">
        <v>902</v>
      </c>
      <c r="I523" s="256"/>
      <c r="J523" s="257">
        <v>4.29</v>
      </c>
      <c r="K523" s="258">
        <v>0.71260000000000001</v>
      </c>
    </row>
    <row r="524" spans="2:11">
      <c r="I524" s="126"/>
      <c r="J524" s="126"/>
      <c r="K524" s="126"/>
    </row>
    <row r="525" spans="2:11">
      <c r="B525" t="s">
        <v>292</v>
      </c>
      <c r="I525" s="126"/>
      <c r="J525" s="126"/>
      <c r="K525" s="126" t="s">
        <v>195</v>
      </c>
    </row>
    <row r="526" spans="2:11">
      <c r="B526" t="s">
        <v>293</v>
      </c>
      <c r="I526" s="126"/>
      <c r="J526" s="126"/>
      <c r="K526" s="126"/>
    </row>
    <row r="527" spans="2:11">
      <c r="I527" s="126"/>
      <c r="J527" s="126"/>
      <c r="K527" s="126"/>
    </row>
    <row r="528" spans="2:11">
      <c r="I528" s="126"/>
      <c r="J528" s="126"/>
      <c r="K528" s="126"/>
    </row>
    <row r="529" spans="2:11" ht="13.5" thickBot="1">
      <c r="I529" s="126"/>
      <c r="J529" s="126"/>
      <c r="K529" s="126"/>
    </row>
    <row r="530" spans="2:11" ht="13.5" thickBot="1">
      <c r="B530" s="467" t="s">
        <v>122</v>
      </c>
      <c r="C530" s="468"/>
      <c r="D530" s="469"/>
      <c r="F530" s="206">
        <f>$F$265</f>
        <v>2020</v>
      </c>
      <c r="I530" s="126"/>
      <c r="J530" s="126"/>
      <c r="K530" s="126"/>
    </row>
    <row r="531" spans="2:11" ht="13.5" thickBot="1">
      <c r="B531" s="461" t="s">
        <v>134</v>
      </c>
      <c r="C531" s="462"/>
      <c r="D531" s="463"/>
      <c r="F531" s="207"/>
      <c r="I531" s="126"/>
      <c r="J531" s="126"/>
      <c r="K531" s="126"/>
    </row>
    <row r="532" spans="2:11" ht="13.5" thickBot="1">
      <c r="I532" s="126"/>
      <c r="J532" s="126"/>
      <c r="K532" s="126"/>
    </row>
    <row r="533" spans="2:11">
      <c r="B533" s="49" t="s">
        <v>277</v>
      </c>
      <c r="C533" s="50"/>
      <c r="D533" s="51"/>
      <c r="F533" s="219">
        <v>32</v>
      </c>
      <c r="I533" s="126"/>
      <c r="J533" s="126"/>
      <c r="K533" s="126"/>
    </row>
    <row r="534" spans="2:11">
      <c r="B534" s="52" t="s">
        <v>191</v>
      </c>
      <c r="C534" s="24"/>
      <c r="D534" s="53"/>
      <c r="F534" s="200">
        <v>428</v>
      </c>
      <c r="I534" s="126"/>
      <c r="J534" s="126"/>
      <c r="K534" s="126"/>
    </row>
    <row r="535" spans="2:11">
      <c r="B535" s="52" t="s">
        <v>284</v>
      </c>
      <c r="C535" s="24"/>
      <c r="D535" s="53"/>
      <c r="F535" s="240">
        <v>99.77</v>
      </c>
      <c r="I535" s="126"/>
      <c r="J535" s="126"/>
      <c r="K535" s="126"/>
    </row>
    <row r="536" spans="2:11">
      <c r="B536" s="52" t="s">
        <v>279</v>
      </c>
      <c r="C536" s="24"/>
      <c r="D536" s="53"/>
      <c r="F536" s="199">
        <v>38.299999999999997</v>
      </c>
      <c r="I536" s="126"/>
      <c r="J536" s="126"/>
      <c r="K536" s="126"/>
    </row>
    <row r="537" spans="2:11">
      <c r="B537" s="52" t="s">
        <v>121</v>
      </c>
      <c r="C537" s="24"/>
      <c r="D537" s="53"/>
      <c r="F537" s="199">
        <v>10.5</v>
      </c>
      <c r="I537" s="126"/>
      <c r="J537" s="126"/>
      <c r="K537" s="126"/>
    </row>
    <row r="538" spans="2:11">
      <c r="B538" s="52" t="s">
        <v>280</v>
      </c>
      <c r="C538" s="24"/>
      <c r="D538" s="53"/>
      <c r="E538" s="202"/>
      <c r="F538" s="209">
        <v>0</v>
      </c>
      <c r="I538" s="126"/>
      <c r="J538" s="126"/>
      <c r="K538" s="126"/>
    </row>
    <row r="539" spans="2:11">
      <c r="B539" s="52" t="s">
        <v>281</v>
      </c>
      <c r="C539" s="24"/>
      <c r="D539" s="53"/>
      <c r="F539" s="209">
        <v>512</v>
      </c>
      <c r="I539" s="126"/>
      <c r="J539" s="126"/>
      <c r="K539" s="126"/>
    </row>
    <row r="540" spans="2:11" ht="13.5" thickBot="1">
      <c r="B540" s="54" t="s">
        <v>282</v>
      </c>
      <c r="C540" s="55"/>
      <c r="D540" s="56"/>
      <c r="F540" s="218">
        <f>SUM(F538:F539)</f>
        <v>512</v>
      </c>
      <c r="I540" s="126"/>
      <c r="J540" s="126"/>
      <c r="K540" s="126"/>
    </row>
    <row r="541" spans="2:11">
      <c r="B541" s="24"/>
      <c r="C541" s="24"/>
      <c r="D541" s="24"/>
      <c r="E541" s="24"/>
      <c r="F541" s="24"/>
      <c r="G541" s="24"/>
      <c r="I541" s="126"/>
      <c r="J541" s="126"/>
      <c r="K541" s="126"/>
    </row>
    <row r="542" spans="2:11">
      <c r="B542" s="24"/>
      <c r="C542" s="24"/>
      <c r="D542" s="24"/>
      <c r="E542" s="24"/>
      <c r="F542" s="24"/>
      <c r="G542" s="24"/>
      <c r="H542" s="253"/>
      <c r="I542" s="126"/>
      <c r="J542" s="126"/>
      <c r="K542" s="126"/>
    </row>
    <row r="543" spans="2:11" ht="13.5" thickBot="1">
      <c r="I543" s="126"/>
      <c r="J543" s="126"/>
      <c r="K543" s="126"/>
    </row>
    <row r="544" spans="2:11" ht="13.5" thickBot="1">
      <c r="B544" s="190" t="s">
        <v>285</v>
      </c>
      <c r="C544" s="191" t="s">
        <v>286</v>
      </c>
      <c r="D544" s="192"/>
      <c r="E544" s="192"/>
      <c r="F544" s="192"/>
      <c r="G544" s="192"/>
      <c r="H544" s="194" t="s">
        <v>287</v>
      </c>
      <c r="I544" s="193" t="s">
        <v>288</v>
      </c>
      <c r="J544" s="194" t="s">
        <v>289</v>
      </c>
      <c r="K544" s="195" t="s">
        <v>24</v>
      </c>
    </row>
    <row r="545" spans="2:11">
      <c r="B545" s="61">
        <v>640</v>
      </c>
      <c r="C545" s="59" t="s">
        <v>663</v>
      </c>
      <c r="D545" s="60"/>
      <c r="E545" s="60"/>
      <c r="F545" s="60"/>
      <c r="G545" s="60"/>
      <c r="H545" s="63">
        <v>49</v>
      </c>
      <c r="I545" s="62">
        <v>11.290322580645162</v>
      </c>
      <c r="J545" s="62">
        <v>4.12</v>
      </c>
      <c r="K545" s="154">
        <v>0.20749999999999999</v>
      </c>
    </row>
    <row r="546" spans="2:11">
      <c r="B546" s="67">
        <v>626</v>
      </c>
      <c r="C546" s="65" t="s">
        <v>666</v>
      </c>
      <c r="D546" s="66"/>
      <c r="E546" s="66"/>
      <c r="F546" s="66"/>
      <c r="G546" s="66"/>
      <c r="H546" s="69">
        <v>21</v>
      </c>
      <c r="I546" s="68">
        <v>4.838709677419355</v>
      </c>
      <c r="J546" s="68">
        <v>8.76</v>
      </c>
      <c r="K546" s="94">
        <v>0.4365</v>
      </c>
    </row>
    <row r="547" spans="2:11">
      <c r="B547" s="67">
        <v>639</v>
      </c>
      <c r="C547" s="59" t="s">
        <v>667</v>
      </c>
      <c r="D547" s="60"/>
      <c r="E547" s="60"/>
      <c r="F547" s="60"/>
      <c r="G547" s="60"/>
      <c r="H547" s="204">
        <v>20</v>
      </c>
      <c r="I547" s="68">
        <v>4.6082949308755756</v>
      </c>
      <c r="J547" s="72">
        <v>8</v>
      </c>
      <c r="K547" s="155">
        <v>0.59460000000000002</v>
      </c>
    </row>
    <row r="548" spans="2:11">
      <c r="B548" s="64">
        <v>634</v>
      </c>
      <c r="C548" s="75" t="s">
        <v>668</v>
      </c>
      <c r="D548" s="58"/>
      <c r="E548" s="58"/>
      <c r="F548" s="58"/>
      <c r="G548" s="58"/>
      <c r="H548" s="69">
        <v>14</v>
      </c>
      <c r="I548" s="70">
        <v>3.225806451612903</v>
      </c>
      <c r="J548" s="68">
        <v>12</v>
      </c>
      <c r="K548" s="156">
        <v>1.8952</v>
      </c>
    </row>
    <row r="549" spans="2:11" ht="13.5" thickBot="1">
      <c r="B549" s="64">
        <v>614</v>
      </c>
      <c r="C549" s="75" t="s">
        <v>669</v>
      </c>
      <c r="D549" s="73"/>
      <c r="E549" s="73"/>
      <c r="F549" s="73"/>
      <c r="G549" s="73"/>
      <c r="H549" s="69">
        <v>13</v>
      </c>
      <c r="I549" s="93">
        <v>2.9953917050691246</v>
      </c>
      <c r="J549" s="68">
        <v>19</v>
      </c>
      <c r="K549" s="94">
        <v>1.9642999999999999</v>
      </c>
    </row>
    <row r="550" spans="2:11" ht="13.5" thickBot="1">
      <c r="B550" s="255" t="s">
        <v>201</v>
      </c>
      <c r="C550" s="81"/>
      <c r="D550" s="81"/>
      <c r="E550" s="81"/>
      <c r="F550" s="81"/>
      <c r="G550" s="81"/>
      <c r="H550" s="259">
        <v>434</v>
      </c>
      <c r="I550" s="256"/>
      <c r="J550" s="257">
        <v>10.47</v>
      </c>
      <c r="K550" s="258">
        <v>1.2813000000000001</v>
      </c>
    </row>
    <row r="551" spans="2:11">
      <c r="B551" s="76"/>
      <c r="C551" s="76"/>
      <c r="D551" s="76"/>
      <c r="E551" s="76"/>
      <c r="F551" s="76"/>
      <c r="G551" s="76"/>
      <c r="I551" s="78"/>
      <c r="J551" s="80"/>
      <c r="K551" s="78"/>
    </row>
    <row r="552" spans="2:11">
      <c r="B552" s="76" t="s">
        <v>71</v>
      </c>
      <c r="C552" s="76"/>
      <c r="D552" s="76"/>
      <c r="E552" s="76"/>
      <c r="F552" s="76"/>
      <c r="G552" s="76"/>
      <c r="I552" s="78"/>
      <c r="J552" s="80"/>
      <c r="K552" s="78"/>
    </row>
    <row r="553" spans="2:11">
      <c r="B553" s="76"/>
      <c r="C553" s="76"/>
      <c r="D553" s="76"/>
      <c r="E553" s="76"/>
      <c r="F553" s="76"/>
      <c r="G553" s="76"/>
      <c r="I553" s="78"/>
      <c r="J553" s="80"/>
      <c r="K553" s="78"/>
    </row>
    <row r="554" spans="2:11">
      <c r="B554" s="76"/>
      <c r="C554" s="76"/>
      <c r="D554" s="76"/>
      <c r="E554" s="76"/>
      <c r="F554" s="76"/>
      <c r="G554" s="76"/>
      <c r="I554" s="78"/>
      <c r="J554" s="80"/>
      <c r="K554" s="78"/>
    </row>
    <row r="555" spans="2:11" ht="13.5" thickBot="1">
      <c r="B555" s="76"/>
      <c r="C555" s="76"/>
      <c r="D555" s="76"/>
      <c r="E555" s="76"/>
      <c r="F555" s="76"/>
      <c r="G555" s="76"/>
      <c r="I555" s="78"/>
      <c r="J555" s="77"/>
      <c r="K555" s="126"/>
    </row>
    <row r="556" spans="2:11" ht="13.5" thickBot="1">
      <c r="B556" s="467" t="s">
        <v>122</v>
      </c>
      <c r="C556" s="468"/>
      <c r="D556" s="469"/>
      <c r="F556" s="206">
        <f>$F$265</f>
        <v>2020</v>
      </c>
      <c r="G556" s="82"/>
      <c r="H556" s="80"/>
      <c r="I556" s="77"/>
      <c r="J556" s="78"/>
      <c r="K556" s="77"/>
    </row>
    <row r="557" spans="2:11" ht="13.5" thickBot="1">
      <c r="B557" s="476" t="s">
        <v>141</v>
      </c>
      <c r="C557" s="477"/>
      <c r="D557" s="478"/>
      <c r="F557" s="207"/>
      <c r="G557" s="82"/>
      <c r="H557" s="80"/>
      <c r="I557" s="77"/>
      <c r="J557" s="78"/>
      <c r="K557" s="77"/>
    </row>
    <row r="558" spans="2:11" ht="13.5" thickBot="1">
      <c r="B558" s="90"/>
      <c r="C558" s="91"/>
      <c r="D558" s="92"/>
      <c r="E558" s="82"/>
      <c r="G558" s="82"/>
      <c r="H558" s="80"/>
      <c r="I558" s="77"/>
      <c r="J558" s="78"/>
      <c r="K558" s="77"/>
    </row>
    <row r="559" spans="2:11">
      <c r="B559" s="49" t="s">
        <v>277</v>
      </c>
      <c r="C559" s="50"/>
      <c r="D559" s="51"/>
      <c r="F559" s="214" t="s">
        <v>613</v>
      </c>
      <c r="I559" s="126"/>
      <c r="J559" s="126"/>
      <c r="K559" s="126"/>
    </row>
    <row r="560" spans="2:11">
      <c r="B560" s="52" t="s">
        <v>191</v>
      </c>
      <c r="C560" s="24"/>
      <c r="D560" s="53"/>
      <c r="F560" s="216">
        <v>417</v>
      </c>
      <c r="I560" s="126"/>
      <c r="J560" s="126"/>
      <c r="K560" s="126"/>
    </row>
    <row r="561" spans="2:11">
      <c r="B561" s="52" t="s">
        <v>120</v>
      </c>
      <c r="C561" s="24"/>
      <c r="D561" s="53"/>
      <c r="F561" s="222">
        <v>65.7</v>
      </c>
      <c r="I561" s="126"/>
      <c r="J561" s="126"/>
      <c r="K561" s="126"/>
    </row>
    <row r="562" spans="2:11">
      <c r="B562" s="52" t="s">
        <v>279</v>
      </c>
      <c r="C562" s="24"/>
      <c r="D562" s="53"/>
      <c r="F562" s="427" t="s">
        <v>613</v>
      </c>
      <c r="I562" s="126"/>
      <c r="J562" s="126"/>
      <c r="K562" s="126"/>
    </row>
    <row r="563" spans="2:11">
      <c r="B563" s="52" t="s">
        <v>121</v>
      </c>
      <c r="C563" s="24"/>
      <c r="D563" s="53"/>
      <c r="F563" s="199">
        <v>3.4</v>
      </c>
      <c r="I563" s="126"/>
      <c r="J563" s="126"/>
      <c r="K563" s="126"/>
    </row>
    <row r="564" spans="2:11">
      <c r="B564" s="52" t="s">
        <v>280</v>
      </c>
      <c r="C564" s="24"/>
      <c r="D564" s="53"/>
      <c r="F564" s="200">
        <v>923</v>
      </c>
      <c r="I564" s="126"/>
      <c r="J564" s="126"/>
      <c r="K564" s="126"/>
    </row>
    <row r="565" spans="2:11">
      <c r="B565" s="52" t="s">
        <v>281</v>
      </c>
      <c r="C565" s="24"/>
      <c r="D565" s="53"/>
      <c r="F565" s="200">
        <v>2521</v>
      </c>
      <c r="I565" s="126"/>
      <c r="J565" s="126"/>
      <c r="K565" s="126"/>
    </row>
    <row r="566" spans="2:11">
      <c r="B566" s="52" t="s">
        <v>282</v>
      </c>
      <c r="C566" s="24"/>
      <c r="D566" s="53"/>
      <c r="F566" s="200">
        <f>SUM(F564:F565)</f>
        <v>3444</v>
      </c>
      <c r="I566" s="126"/>
      <c r="J566" s="126"/>
      <c r="K566" s="126"/>
    </row>
    <row r="567" spans="2:11">
      <c r="B567" s="52" t="s">
        <v>283</v>
      </c>
      <c r="C567" s="24"/>
      <c r="D567" s="53"/>
      <c r="F567" s="201">
        <f>F565/F564</f>
        <v>2.7313109425785482</v>
      </c>
      <c r="I567" s="126"/>
      <c r="J567" s="126"/>
      <c r="K567" s="126"/>
    </row>
    <row r="568" spans="2:11">
      <c r="B568" s="52" t="s">
        <v>300</v>
      </c>
      <c r="C568" s="24"/>
      <c r="D568" s="53"/>
      <c r="F568" s="200">
        <v>522</v>
      </c>
      <c r="I568" s="126"/>
      <c r="J568" s="126"/>
      <c r="K568" s="126"/>
    </row>
    <row r="569" spans="2:11">
      <c r="B569" s="52" t="s">
        <v>297</v>
      </c>
      <c r="C569" s="24"/>
      <c r="D569" s="53"/>
      <c r="F569" s="216">
        <v>261</v>
      </c>
      <c r="I569" s="126"/>
      <c r="J569" s="126"/>
      <c r="K569" s="126"/>
    </row>
    <row r="570" spans="2:11">
      <c r="B570" s="52" t="s">
        <v>298</v>
      </c>
      <c r="C570" s="24"/>
      <c r="D570" s="53"/>
      <c r="F570" s="198">
        <f>SUM(F568:F569)</f>
        <v>783</v>
      </c>
      <c r="I570" s="126"/>
      <c r="J570" s="126"/>
      <c r="K570" s="126"/>
    </row>
    <row r="571" spans="2:11" ht="13.5" thickBot="1">
      <c r="B571" s="54" t="s">
        <v>770</v>
      </c>
      <c r="C571" s="55"/>
      <c r="D571" s="56"/>
      <c r="F571" s="220">
        <v>362</v>
      </c>
      <c r="I571" s="126"/>
      <c r="J571" s="126"/>
      <c r="K571" s="126"/>
    </row>
    <row r="572" spans="2:11">
      <c r="B572" s="24"/>
      <c r="C572" s="24"/>
      <c r="D572" s="24"/>
      <c r="E572" s="24"/>
      <c r="F572" s="24"/>
      <c r="G572" s="24"/>
      <c r="I572" s="126"/>
      <c r="J572" s="126"/>
      <c r="K572" s="126"/>
    </row>
    <row r="573" spans="2:11">
      <c r="B573" s="24" t="s">
        <v>304</v>
      </c>
      <c r="C573" s="24"/>
      <c r="D573" s="24"/>
      <c r="E573" s="24"/>
      <c r="F573" s="24"/>
      <c r="G573" s="24"/>
      <c r="I573" s="126"/>
      <c r="J573" s="126"/>
      <c r="K573" s="126"/>
    </row>
    <row r="574" spans="2:11">
      <c r="B574" s="24" t="s">
        <v>305</v>
      </c>
      <c r="C574" s="24"/>
      <c r="D574" s="24"/>
      <c r="E574" s="24"/>
      <c r="F574" s="24"/>
      <c r="G574" s="24"/>
      <c r="I574" s="126"/>
      <c r="J574" s="126"/>
      <c r="K574" s="126"/>
    </row>
    <row r="575" spans="2:11">
      <c r="B575" s="24"/>
      <c r="C575" s="157"/>
      <c r="D575" s="157"/>
      <c r="E575" s="157"/>
      <c r="F575" s="157"/>
      <c r="G575" s="157"/>
      <c r="I575" s="126"/>
      <c r="J575" s="126"/>
      <c r="K575" s="126"/>
    </row>
    <row r="576" spans="2:11" ht="13.5" thickBot="1">
      <c r="I576" s="126"/>
      <c r="J576" s="126"/>
      <c r="K576" s="126"/>
    </row>
    <row r="577" spans="2:11" ht="13.5" thickBot="1">
      <c r="B577" s="190" t="s">
        <v>285</v>
      </c>
      <c r="C577" s="191" t="s">
        <v>286</v>
      </c>
      <c r="D577" s="192"/>
      <c r="E577" s="192"/>
      <c r="F577" s="192"/>
      <c r="G577" s="192"/>
      <c r="H577" s="194" t="s">
        <v>287</v>
      </c>
      <c r="I577" s="193" t="s">
        <v>288</v>
      </c>
      <c r="J577" s="194" t="s">
        <v>289</v>
      </c>
      <c r="K577" s="195" t="s">
        <v>24</v>
      </c>
    </row>
    <row r="578" spans="2:11">
      <c r="B578" s="61">
        <v>234</v>
      </c>
      <c r="C578" s="59" t="s">
        <v>662</v>
      </c>
      <c r="D578" s="60"/>
      <c r="E578" s="60"/>
      <c r="F578" s="60"/>
      <c r="G578" s="60"/>
      <c r="H578" s="63">
        <v>75</v>
      </c>
      <c r="I578" s="62">
        <v>17.985611510791365</v>
      </c>
      <c r="J578" s="62">
        <v>2.4500000000000002</v>
      </c>
      <c r="K578" s="154">
        <v>0.82569999999999999</v>
      </c>
    </row>
    <row r="579" spans="2:11">
      <c r="B579" s="67">
        <v>483</v>
      </c>
      <c r="C579" s="65" t="s">
        <v>670</v>
      </c>
      <c r="D579" s="66"/>
      <c r="E579" s="66"/>
      <c r="F579" s="66"/>
      <c r="G579" s="66"/>
      <c r="H579" s="69">
        <v>20</v>
      </c>
      <c r="I579" s="68">
        <v>4.7961630695443649</v>
      </c>
      <c r="J579" s="68">
        <v>2.1</v>
      </c>
      <c r="K579" s="94">
        <v>0.81850000000000001</v>
      </c>
    </row>
    <row r="580" spans="2:11">
      <c r="B580" s="67">
        <v>254</v>
      </c>
      <c r="C580" s="59" t="s">
        <v>432</v>
      </c>
      <c r="D580" s="60"/>
      <c r="E580" s="60"/>
      <c r="F580" s="60"/>
      <c r="G580" s="60"/>
      <c r="H580" s="204">
        <v>18</v>
      </c>
      <c r="I580" s="68">
        <v>4.3165467625899279</v>
      </c>
      <c r="J580" s="72">
        <v>2.39</v>
      </c>
      <c r="K580" s="155">
        <v>0.53080000000000005</v>
      </c>
    </row>
    <row r="581" spans="2:11">
      <c r="B581" s="64">
        <v>233</v>
      </c>
      <c r="C581" s="75" t="s">
        <v>671</v>
      </c>
      <c r="D581" s="58"/>
      <c r="E581" s="58"/>
      <c r="F581" s="58"/>
      <c r="G581" s="58"/>
      <c r="H581" s="69">
        <v>14</v>
      </c>
      <c r="I581" s="70">
        <v>3.3573141486810552</v>
      </c>
      <c r="J581" s="68">
        <v>9.07</v>
      </c>
      <c r="K581" s="156">
        <v>1.0926</v>
      </c>
    </row>
    <row r="582" spans="2:11" ht="13.5" thickBot="1">
      <c r="B582" s="64">
        <v>228</v>
      </c>
      <c r="C582" s="75" t="s">
        <v>672</v>
      </c>
      <c r="D582" s="73"/>
      <c r="E582" s="73"/>
      <c r="F582" s="73"/>
      <c r="G582" s="73"/>
      <c r="H582" s="69">
        <v>6</v>
      </c>
      <c r="I582" s="93">
        <v>1.4388489208633093</v>
      </c>
      <c r="J582" s="68">
        <v>1</v>
      </c>
      <c r="K582" s="94">
        <v>0.78049999999999997</v>
      </c>
    </row>
    <row r="583" spans="2:11" ht="13.5" thickBot="1">
      <c r="B583" s="255" t="s">
        <v>201</v>
      </c>
      <c r="C583" s="81"/>
      <c r="D583" s="81"/>
      <c r="E583" s="81"/>
      <c r="F583" s="81"/>
      <c r="G583" s="81"/>
      <c r="H583" s="259">
        <v>417</v>
      </c>
      <c r="I583" s="256"/>
      <c r="J583" s="257">
        <v>3.42</v>
      </c>
      <c r="K583" s="258">
        <v>0.79110000000000003</v>
      </c>
    </row>
    <row r="584" spans="2:11">
      <c r="B584" s="76"/>
      <c r="C584" s="84"/>
      <c r="D584" s="84"/>
      <c r="E584" s="84"/>
      <c r="F584" s="84"/>
      <c r="G584" s="84"/>
      <c r="H584" s="77"/>
      <c r="I584" s="104"/>
      <c r="J584" s="77"/>
      <c r="K584" s="77"/>
    </row>
    <row r="585" spans="2:11">
      <c r="B585" s="76"/>
      <c r="C585" s="84"/>
      <c r="D585" s="84"/>
      <c r="E585" s="84"/>
      <c r="F585" s="84"/>
      <c r="G585" s="84"/>
      <c r="H585" s="77"/>
      <c r="I585" s="104"/>
      <c r="J585" s="77"/>
      <c r="K585" s="77"/>
    </row>
    <row r="586" spans="2:11">
      <c r="B586" s="76"/>
      <c r="C586" s="84"/>
      <c r="D586" s="84"/>
      <c r="E586" s="84"/>
      <c r="F586" s="84"/>
      <c r="G586" s="84"/>
      <c r="H586" s="77"/>
      <c r="I586" s="104"/>
      <c r="J586" s="77"/>
      <c r="K586" s="77"/>
    </row>
    <row r="587" spans="2:11">
      <c r="I587" s="126"/>
      <c r="J587" s="126"/>
      <c r="K587" s="126"/>
    </row>
    <row r="588" spans="2:11" ht="13.5" thickBot="1">
      <c r="I588" s="126"/>
      <c r="J588" s="126"/>
      <c r="K588" s="126"/>
    </row>
    <row r="589" spans="2:11" ht="13.5" thickBot="1">
      <c r="B589" s="479" t="s">
        <v>124</v>
      </c>
      <c r="C589" s="480"/>
      <c r="D589" s="481"/>
      <c r="F589" s="206">
        <f>$F$265</f>
        <v>2020</v>
      </c>
      <c r="I589" s="126"/>
      <c r="J589" s="126"/>
      <c r="K589" s="126"/>
    </row>
    <row r="590" spans="2:11">
      <c r="B590" t="s">
        <v>195</v>
      </c>
      <c r="F590" s="207"/>
      <c r="I590" s="126"/>
      <c r="J590" s="126"/>
      <c r="K590" s="126"/>
    </row>
    <row r="591" spans="2:11" ht="13.5" thickBot="1">
      <c r="I591" s="126"/>
      <c r="J591" s="126"/>
      <c r="K591" s="126"/>
    </row>
    <row r="592" spans="2:11">
      <c r="B592" s="49" t="s">
        <v>277</v>
      </c>
      <c r="C592" s="50"/>
      <c r="D592" s="51"/>
      <c r="F592" s="221">
        <v>70.8</v>
      </c>
      <c r="I592" s="126"/>
      <c r="J592" s="126"/>
      <c r="K592" s="126"/>
    </row>
    <row r="593" spans="2:11">
      <c r="B593" s="52" t="s">
        <v>191</v>
      </c>
      <c r="C593" s="24"/>
      <c r="D593" s="53"/>
      <c r="F593" s="209">
        <v>2217</v>
      </c>
      <c r="I593" s="126"/>
      <c r="J593" s="126"/>
      <c r="K593" s="126"/>
    </row>
    <row r="594" spans="2:11">
      <c r="B594" s="52" t="s">
        <v>284</v>
      </c>
      <c r="C594" s="24"/>
      <c r="D594" s="53"/>
      <c r="F594" s="210">
        <v>78</v>
      </c>
      <c r="I594" s="126"/>
      <c r="J594" s="126"/>
      <c r="K594" s="126"/>
    </row>
    <row r="595" spans="2:11">
      <c r="B595" s="52" t="s">
        <v>279</v>
      </c>
      <c r="C595" s="24"/>
      <c r="D595" s="53"/>
      <c r="F595" s="210">
        <v>79</v>
      </c>
      <c r="I595" s="126"/>
      <c r="J595" s="126"/>
      <c r="K595" s="126"/>
    </row>
    <row r="596" spans="2:11">
      <c r="B596" s="52" t="s">
        <v>121</v>
      </c>
      <c r="C596" s="24"/>
      <c r="D596" s="53"/>
      <c r="F596" s="222">
        <v>8.8000000000000007</v>
      </c>
      <c r="I596" s="126"/>
      <c r="J596" s="126"/>
      <c r="K596" s="126"/>
    </row>
    <row r="597" spans="2:11">
      <c r="B597" s="52" t="s">
        <v>280</v>
      </c>
      <c r="C597" s="24"/>
      <c r="D597" s="53"/>
      <c r="F597" s="209">
        <v>6340</v>
      </c>
      <c r="I597" s="126"/>
      <c r="J597" s="126"/>
      <c r="K597" s="126"/>
    </row>
    <row r="598" spans="2:11">
      <c r="B598" s="52" t="s">
        <v>281</v>
      </c>
      <c r="C598" s="24"/>
      <c r="D598" s="53"/>
      <c r="F598" s="209">
        <v>19346</v>
      </c>
      <c r="I598" s="126"/>
      <c r="J598" s="126"/>
      <c r="K598" s="126"/>
    </row>
    <row r="599" spans="2:11">
      <c r="B599" s="52" t="s">
        <v>282</v>
      </c>
      <c r="C599" s="24"/>
      <c r="D599" s="53"/>
      <c r="F599" s="200">
        <f>SUM(F597:F598)</f>
        <v>25686</v>
      </c>
      <c r="I599" s="126"/>
      <c r="J599" s="126"/>
      <c r="K599" s="126"/>
    </row>
    <row r="600" spans="2:11">
      <c r="B600" s="52" t="s">
        <v>283</v>
      </c>
      <c r="C600" s="24"/>
      <c r="D600" s="53"/>
      <c r="F600" s="201">
        <f>F598/F597</f>
        <v>3.0514195583596213</v>
      </c>
      <c r="I600" s="126"/>
      <c r="J600" s="126"/>
      <c r="K600" s="126"/>
    </row>
    <row r="601" spans="2:11">
      <c r="B601" s="52" t="s">
        <v>300</v>
      </c>
      <c r="C601" s="24"/>
      <c r="D601" s="53"/>
      <c r="F601" s="216">
        <v>272</v>
      </c>
      <c r="I601" s="126"/>
      <c r="J601" s="126"/>
      <c r="K601" s="126"/>
    </row>
    <row r="602" spans="2:11">
      <c r="B602" s="52" t="s">
        <v>297</v>
      </c>
      <c r="C602" s="24"/>
      <c r="D602" s="53"/>
      <c r="F602" s="216">
        <v>44</v>
      </c>
      <c r="I602" s="126"/>
      <c r="J602" s="126"/>
      <c r="K602" s="126"/>
    </row>
    <row r="603" spans="2:11">
      <c r="B603" s="52" t="s">
        <v>298</v>
      </c>
      <c r="C603" s="24"/>
      <c r="D603" s="53"/>
      <c r="F603" s="216">
        <f>SUM(F601:F602)</f>
        <v>316</v>
      </c>
      <c r="I603" s="126"/>
      <c r="J603" s="126"/>
      <c r="K603" s="126"/>
    </row>
    <row r="604" spans="2:11" ht="13.5" thickBot="1">
      <c r="B604" s="54" t="s">
        <v>770</v>
      </c>
      <c r="C604" s="55"/>
      <c r="D604" s="56"/>
      <c r="F604" s="203">
        <v>3557</v>
      </c>
      <c r="G604" s="57"/>
      <c r="I604" s="126"/>
      <c r="J604" s="126"/>
      <c r="K604" s="126"/>
    </row>
    <row r="605" spans="2:11">
      <c r="I605" s="126"/>
      <c r="J605" s="126"/>
      <c r="K605" s="126"/>
    </row>
    <row r="606" spans="2:11">
      <c r="I606" s="126"/>
      <c r="J606" s="126"/>
      <c r="K606" s="126"/>
    </row>
    <row r="607" spans="2:11" ht="13.5" thickBot="1">
      <c r="H607" s="253"/>
      <c r="I607" s="126"/>
      <c r="J607" s="126"/>
      <c r="K607" s="126"/>
    </row>
    <row r="608" spans="2:11" ht="13.5" thickBot="1">
      <c r="B608" s="190" t="s">
        <v>285</v>
      </c>
      <c r="C608" s="191" t="s">
        <v>286</v>
      </c>
      <c r="D608" s="192"/>
      <c r="E608" s="192"/>
      <c r="F608" s="192"/>
      <c r="G608" s="192"/>
      <c r="H608" s="194" t="s">
        <v>287</v>
      </c>
      <c r="I608" s="193" t="s">
        <v>288</v>
      </c>
      <c r="J608" s="194" t="s">
        <v>289</v>
      </c>
      <c r="K608" s="195" t="s">
        <v>24</v>
      </c>
    </row>
    <row r="609" spans="2:11">
      <c r="B609" s="61">
        <v>137</v>
      </c>
      <c r="C609" s="59" t="s">
        <v>625</v>
      </c>
      <c r="D609" s="60"/>
      <c r="E609" s="60"/>
      <c r="F609" s="60"/>
      <c r="G609" s="60"/>
      <c r="H609" s="63">
        <v>459</v>
      </c>
      <c r="I609" s="62">
        <v>17.619961612284069</v>
      </c>
      <c r="J609" s="62">
        <v>9.0299999999999994</v>
      </c>
      <c r="K609" s="154">
        <v>0.99339999999999995</v>
      </c>
    </row>
    <row r="610" spans="2:11">
      <c r="B610" s="67">
        <v>139</v>
      </c>
      <c r="C610" s="65" t="s">
        <v>628</v>
      </c>
      <c r="D610" s="66"/>
      <c r="E610" s="66"/>
      <c r="F610" s="66"/>
      <c r="G610" s="66"/>
      <c r="H610" s="69">
        <v>128</v>
      </c>
      <c r="I610" s="68">
        <v>4.9136276391554699</v>
      </c>
      <c r="J610" s="68">
        <v>9.77</v>
      </c>
      <c r="K610" s="94">
        <v>0.82509999999999994</v>
      </c>
    </row>
    <row r="611" spans="2:11">
      <c r="B611" s="67">
        <v>136</v>
      </c>
      <c r="C611" s="59" t="s">
        <v>673</v>
      </c>
      <c r="D611" s="60"/>
      <c r="E611" s="60"/>
      <c r="F611" s="60"/>
      <c r="G611" s="60"/>
      <c r="H611" s="204">
        <v>102</v>
      </c>
      <c r="I611" s="68">
        <v>3.9155470249520152</v>
      </c>
      <c r="J611" s="72">
        <v>4.78</v>
      </c>
      <c r="K611" s="155">
        <v>0.98399999999999999</v>
      </c>
    </row>
    <row r="612" spans="2:11">
      <c r="B612" s="64">
        <v>144</v>
      </c>
      <c r="C612" s="75" t="s">
        <v>629</v>
      </c>
      <c r="D612" s="58"/>
      <c r="E612" s="58"/>
      <c r="F612" s="58"/>
      <c r="G612" s="58"/>
      <c r="H612" s="69">
        <v>90</v>
      </c>
      <c r="I612" s="70">
        <v>3.45489443378119</v>
      </c>
      <c r="J612" s="68">
        <v>6.46</v>
      </c>
      <c r="K612" s="156">
        <v>0.60409999999999997</v>
      </c>
    </row>
    <row r="613" spans="2:11" ht="13.5" thickBot="1">
      <c r="B613" s="64">
        <v>140</v>
      </c>
      <c r="C613" s="75" t="s">
        <v>674</v>
      </c>
      <c r="D613" s="73"/>
      <c r="E613" s="73"/>
      <c r="F613" s="73"/>
      <c r="G613" s="73"/>
      <c r="H613" s="69">
        <v>87</v>
      </c>
      <c r="I613" s="93">
        <v>3.3397312859884836</v>
      </c>
      <c r="J613" s="68">
        <v>9.64</v>
      </c>
      <c r="K613" s="94">
        <v>0.91800000000000004</v>
      </c>
    </row>
    <row r="614" spans="2:11" ht="13.5" thickBot="1">
      <c r="B614" s="255" t="s">
        <v>201</v>
      </c>
      <c r="C614" s="81"/>
      <c r="D614" s="81"/>
      <c r="E614" s="81"/>
      <c r="F614" s="81"/>
      <c r="G614" s="81"/>
      <c r="H614" s="259">
        <v>2605</v>
      </c>
      <c r="I614" s="256"/>
      <c r="J614" s="257">
        <v>8.94</v>
      </c>
      <c r="K614" s="258">
        <v>1.1387</v>
      </c>
    </row>
    <row r="615" spans="2:11">
      <c r="B615" s="24"/>
      <c r="C615" s="24"/>
      <c r="D615" s="24"/>
      <c r="E615" s="24"/>
      <c r="F615" s="24"/>
      <c r="G615" s="24"/>
      <c r="I615" s="126"/>
      <c r="J615" s="126"/>
      <c r="K615" s="126"/>
    </row>
    <row r="616" spans="2:11">
      <c r="B616" s="24"/>
      <c r="C616" s="24"/>
      <c r="D616" s="24"/>
      <c r="E616" s="24"/>
      <c r="F616" s="24"/>
      <c r="G616" s="24"/>
      <c r="I616" s="126"/>
      <c r="J616" s="126"/>
      <c r="K616" s="126"/>
    </row>
    <row r="617" spans="2:11">
      <c r="B617" s="24"/>
      <c r="C617" s="24"/>
      <c r="D617" s="24"/>
      <c r="E617" s="24"/>
      <c r="F617" s="24"/>
      <c r="G617" s="24"/>
      <c r="I617" s="126"/>
      <c r="J617" s="126"/>
      <c r="K617" s="126"/>
    </row>
    <row r="618" spans="2:11">
      <c r="B618" s="24"/>
      <c r="C618" s="24"/>
      <c r="D618" s="24"/>
      <c r="E618" s="24"/>
      <c r="F618" s="24"/>
      <c r="G618" s="24"/>
      <c r="I618" s="126"/>
      <c r="J618" s="126"/>
      <c r="K618" s="126"/>
    </row>
    <row r="619" spans="2:11" ht="13.5" thickBot="1">
      <c r="I619" s="126"/>
      <c r="J619" s="126"/>
      <c r="K619" s="126"/>
    </row>
    <row r="620" spans="2:11" ht="13.5" thickBot="1">
      <c r="B620" s="479" t="s">
        <v>124</v>
      </c>
      <c r="C620" s="480"/>
      <c r="D620" s="481"/>
      <c r="F620" s="206">
        <f>$F$265</f>
        <v>2020</v>
      </c>
      <c r="I620" s="126"/>
      <c r="J620" s="126"/>
      <c r="K620" s="126"/>
    </row>
    <row r="621" spans="2:11" ht="13.5" thickBot="1">
      <c r="B621" s="485" t="s">
        <v>135</v>
      </c>
      <c r="C621" s="486"/>
      <c r="D621" s="487"/>
      <c r="F621" s="207"/>
      <c r="I621" s="126"/>
      <c r="J621" s="126"/>
      <c r="K621" s="126"/>
    </row>
    <row r="622" spans="2:11" ht="13.5" thickBot="1">
      <c r="I622" s="126"/>
      <c r="J622" s="126"/>
      <c r="K622" s="126"/>
    </row>
    <row r="623" spans="2:11">
      <c r="B623" s="49" t="s">
        <v>277</v>
      </c>
      <c r="C623" s="50"/>
      <c r="D623" s="51"/>
      <c r="F623" s="221">
        <v>58.9</v>
      </c>
      <c r="I623" s="126"/>
      <c r="J623" s="126"/>
      <c r="K623" s="126"/>
    </row>
    <row r="624" spans="2:11">
      <c r="B624" s="52" t="s">
        <v>191</v>
      </c>
      <c r="C624" s="24"/>
      <c r="D624" s="53"/>
      <c r="F624" s="209">
        <v>1755</v>
      </c>
      <c r="I624" s="126"/>
      <c r="J624" s="126"/>
      <c r="K624" s="126"/>
    </row>
    <row r="625" spans="2:11">
      <c r="B625" s="52" t="s">
        <v>284</v>
      </c>
      <c r="C625" s="24"/>
      <c r="D625" s="53"/>
      <c r="F625" s="210">
        <v>87.6</v>
      </c>
      <c r="I625" s="126"/>
      <c r="J625" s="126"/>
      <c r="K625" s="126"/>
    </row>
    <row r="626" spans="2:11">
      <c r="B626" s="52" t="s">
        <v>279</v>
      </c>
      <c r="C626" s="24"/>
      <c r="D626" s="53"/>
      <c r="F626" s="210">
        <v>85.3</v>
      </c>
      <c r="I626" s="126"/>
      <c r="J626" s="126"/>
      <c r="K626" s="126"/>
    </row>
    <row r="627" spans="2:11">
      <c r="B627" s="52" t="s">
        <v>121</v>
      </c>
      <c r="C627" s="24"/>
      <c r="D627" s="53"/>
      <c r="F627" s="222">
        <v>9.9</v>
      </c>
      <c r="I627" s="126"/>
      <c r="J627" s="126"/>
      <c r="K627" s="126"/>
    </row>
    <row r="628" spans="2:11">
      <c r="B628" s="52" t="s">
        <v>280</v>
      </c>
      <c r="C628" s="24"/>
      <c r="D628" s="53"/>
      <c r="F628" s="209">
        <v>4048</v>
      </c>
      <c r="I628" s="126"/>
      <c r="J628" s="126"/>
      <c r="K628" s="126"/>
    </row>
    <row r="629" spans="2:11">
      <c r="B629" s="52" t="s">
        <v>281</v>
      </c>
      <c r="C629" s="24"/>
      <c r="D629" s="53"/>
      <c r="F629" s="209">
        <v>16623</v>
      </c>
      <c r="I629" s="126"/>
      <c r="J629" s="126"/>
      <c r="K629" s="126"/>
    </row>
    <row r="630" spans="2:11">
      <c r="B630" s="52" t="s">
        <v>282</v>
      </c>
      <c r="C630" s="24"/>
      <c r="D630" s="53"/>
      <c r="F630" s="200">
        <f>SUM(F628:F629)</f>
        <v>20671</v>
      </c>
      <c r="I630" s="126"/>
      <c r="J630" s="126"/>
      <c r="K630" s="126"/>
    </row>
    <row r="631" spans="2:11">
      <c r="B631" s="52" t="s">
        <v>283</v>
      </c>
      <c r="C631" s="24"/>
      <c r="D631" s="53"/>
      <c r="F631" s="201">
        <f>F629/F628</f>
        <v>4.1064723320158105</v>
      </c>
      <c r="I631" s="126"/>
      <c r="J631" s="126"/>
      <c r="K631" s="126"/>
    </row>
    <row r="632" spans="2:11" ht="13.5" thickBot="1">
      <c r="B632" s="54" t="s">
        <v>770</v>
      </c>
      <c r="C632" s="55"/>
      <c r="D632" s="56"/>
      <c r="F632" s="205">
        <v>964</v>
      </c>
      <c r="G632" s="57"/>
      <c r="I632" s="126"/>
      <c r="J632" s="126"/>
      <c r="K632" s="126"/>
    </row>
    <row r="633" spans="2:11">
      <c r="I633" s="126"/>
      <c r="J633" s="126"/>
      <c r="K633" s="126"/>
    </row>
    <row r="634" spans="2:11">
      <c r="H634" s="253"/>
      <c r="I634" s="126"/>
      <c r="J634" s="126"/>
      <c r="K634" s="126"/>
    </row>
    <row r="635" spans="2:11" ht="13.5" thickBot="1">
      <c r="I635" s="126"/>
      <c r="J635" s="126"/>
      <c r="K635" s="126"/>
    </row>
    <row r="636" spans="2:11" ht="13.5" thickBot="1">
      <c r="B636" s="190" t="s">
        <v>285</v>
      </c>
      <c r="C636" s="191" t="s">
        <v>286</v>
      </c>
      <c r="D636" s="192"/>
      <c r="E636" s="192"/>
      <c r="F636" s="192"/>
      <c r="G636" s="192"/>
      <c r="H636" s="194" t="s">
        <v>287</v>
      </c>
      <c r="I636" s="193" t="s">
        <v>288</v>
      </c>
      <c r="J636" s="194" t="s">
        <v>289</v>
      </c>
      <c r="K636" s="195" t="s">
        <v>24</v>
      </c>
    </row>
    <row r="637" spans="2:11">
      <c r="B637" s="61">
        <v>137</v>
      </c>
      <c r="C637" s="59" t="s">
        <v>625</v>
      </c>
      <c r="D637" s="60"/>
      <c r="E637" s="60"/>
      <c r="F637" s="60"/>
      <c r="G637" s="60"/>
      <c r="H637" s="63">
        <v>459</v>
      </c>
      <c r="I637" s="62">
        <v>21.930243669374104</v>
      </c>
      <c r="J637" s="62">
        <v>9.0299999999999994</v>
      </c>
      <c r="K637" s="154">
        <v>0.99339999999999995</v>
      </c>
    </row>
    <row r="638" spans="2:11">
      <c r="B638" s="67">
        <v>139</v>
      </c>
      <c r="C638" s="65" t="s">
        <v>628</v>
      </c>
      <c r="D638" s="66"/>
      <c r="E638" s="66"/>
      <c r="F638" s="66"/>
      <c r="G638" s="66"/>
      <c r="H638" s="69">
        <v>128</v>
      </c>
      <c r="I638" s="68">
        <v>6.1156235069278546</v>
      </c>
      <c r="J638" s="68">
        <v>9.77</v>
      </c>
      <c r="K638" s="94">
        <v>0.82509999999999994</v>
      </c>
    </row>
    <row r="639" spans="2:11">
      <c r="B639" s="67">
        <v>134</v>
      </c>
      <c r="C639" s="59" t="s">
        <v>675</v>
      </c>
      <c r="D639" s="60"/>
      <c r="E639" s="60"/>
      <c r="F639" s="60"/>
      <c r="G639" s="60"/>
      <c r="H639" s="204">
        <v>86</v>
      </c>
      <c r="I639" s="68">
        <v>4.1089345437171527</v>
      </c>
      <c r="J639" s="72">
        <v>8.3000000000000007</v>
      </c>
      <c r="K639" s="155">
        <v>0.95479999999999998</v>
      </c>
    </row>
    <row r="640" spans="2:11">
      <c r="B640" s="64">
        <v>140</v>
      </c>
      <c r="C640" s="75" t="s">
        <v>674</v>
      </c>
      <c r="D640" s="58"/>
      <c r="E640" s="58"/>
      <c r="F640" s="58"/>
      <c r="G640" s="58"/>
      <c r="H640" s="69">
        <v>86</v>
      </c>
      <c r="I640" s="70">
        <v>4.1089345437171527</v>
      </c>
      <c r="J640" s="68">
        <v>9.7200000000000006</v>
      </c>
      <c r="K640" s="156">
        <v>0.91879999999999995</v>
      </c>
    </row>
    <row r="641" spans="2:11" ht="13.5" thickBot="1">
      <c r="B641" s="64">
        <v>144</v>
      </c>
      <c r="C641" s="75" t="s">
        <v>629</v>
      </c>
      <c r="D641" s="73"/>
      <c r="E641" s="73"/>
      <c r="F641" s="73"/>
      <c r="G641" s="73"/>
      <c r="H641" s="69">
        <v>81</v>
      </c>
      <c r="I641" s="93">
        <v>3.870043000477783</v>
      </c>
      <c r="J641" s="68">
        <v>6.95</v>
      </c>
      <c r="K641" s="94">
        <v>0.60940000000000005</v>
      </c>
    </row>
    <row r="642" spans="2:11" ht="13.5" thickBot="1">
      <c r="B642" s="255" t="s">
        <v>201</v>
      </c>
      <c r="C642" s="81"/>
      <c r="D642" s="81"/>
      <c r="E642" s="81"/>
      <c r="F642" s="81"/>
      <c r="G642" s="81"/>
      <c r="H642" s="259">
        <v>2093</v>
      </c>
      <c r="I642" s="256"/>
      <c r="J642" s="257">
        <v>10.01</v>
      </c>
      <c r="K642" s="258">
        <v>1.1216999999999999</v>
      </c>
    </row>
    <row r="643" spans="2:11">
      <c r="B643" s="76"/>
      <c r="C643" s="76"/>
      <c r="D643" s="76"/>
      <c r="E643" s="76"/>
      <c r="F643" s="76"/>
      <c r="G643" s="76"/>
      <c r="I643" s="104"/>
      <c r="J643" s="78"/>
      <c r="K643" s="77"/>
    </row>
    <row r="644" spans="2:11">
      <c r="B644" s="76"/>
      <c r="C644" s="76"/>
      <c r="D644" s="76"/>
      <c r="E644" s="76"/>
      <c r="F644" s="76"/>
      <c r="G644" s="76"/>
      <c r="I644" s="104"/>
      <c r="J644" s="78"/>
      <c r="K644" s="77"/>
    </row>
    <row r="645" spans="2:11">
      <c r="B645" s="76"/>
      <c r="C645" s="76"/>
      <c r="D645" s="76"/>
      <c r="E645" s="76"/>
      <c r="F645" s="76"/>
      <c r="G645" s="76"/>
      <c r="I645" s="104"/>
      <c r="J645" s="78"/>
      <c r="K645" s="77"/>
    </row>
    <row r="646" spans="2:11">
      <c r="B646" s="76"/>
      <c r="C646" s="76"/>
      <c r="D646" s="76"/>
      <c r="E646" s="76"/>
      <c r="F646" s="76"/>
      <c r="G646" s="76"/>
      <c r="I646" s="104"/>
      <c r="J646" s="78"/>
      <c r="K646" s="77"/>
    </row>
    <row r="647" spans="2:11" ht="13.5" thickBot="1">
      <c r="B647" s="76"/>
      <c r="C647" s="76"/>
      <c r="D647" s="76"/>
      <c r="E647" s="76"/>
      <c r="F647" s="76"/>
      <c r="G647" s="76"/>
      <c r="I647" s="104"/>
      <c r="J647" s="78"/>
      <c r="K647" s="77"/>
    </row>
    <row r="648" spans="2:11" ht="13.5" thickBot="1">
      <c r="B648" s="472" t="s">
        <v>124</v>
      </c>
      <c r="C648" s="473"/>
      <c r="D648" s="474"/>
      <c r="F648" s="206">
        <f>$F$265</f>
        <v>2020</v>
      </c>
      <c r="I648" s="126"/>
      <c r="J648" s="126"/>
      <c r="K648" s="126"/>
    </row>
    <row r="649" spans="2:11" ht="13.5" thickBot="1">
      <c r="B649" s="476" t="s">
        <v>142</v>
      </c>
      <c r="C649" s="470"/>
      <c r="D649" s="471"/>
      <c r="F649" s="207"/>
      <c r="I649" s="126"/>
      <c r="J649" s="126"/>
      <c r="K649" s="126"/>
    </row>
    <row r="650" spans="2:11" ht="13.5" thickBot="1">
      <c r="I650" s="126"/>
      <c r="J650" s="126"/>
      <c r="K650" s="126"/>
    </row>
    <row r="651" spans="2:11">
      <c r="B651" s="49" t="s">
        <v>277</v>
      </c>
      <c r="C651" s="50"/>
      <c r="D651" s="51"/>
      <c r="F651" s="197">
        <v>11.9</v>
      </c>
      <c r="I651" s="126"/>
      <c r="J651" s="126"/>
      <c r="K651" s="126"/>
    </row>
    <row r="652" spans="2:11">
      <c r="B652" s="52" t="s">
        <v>191</v>
      </c>
      <c r="C652" s="24"/>
      <c r="D652" s="53"/>
      <c r="F652" s="216">
        <v>462</v>
      </c>
      <c r="I652" s="126"/>
      <c r="J652" s="126"/>
      <c r="K652" s="126"/>
    </row>
    <row r="653" spans="2:11">
      <c r="B653" s="52" t="s">
        <v>284</v>
      </c>
      <c r="C653" s="24"/>
      <c r="D653" s="53"/>
      <c r="F653" s="199">
        <v>41.3</v>
      </c>
      <c r="I653" s="126"/>
      <c r="J653" s="126"/>
      <c r="K653" s="126"/>
    </row>
    <row r="654" spans="2:11">
      <c r="B654" s="52" t="s">
        <v>279</v>
      </c>
      <c r="C654" s="24"/>
      <c r="D654" s="53"/>
      <c r="F654" s="199">
        <v>48.1</v>
      </c>
      <c r="I654" s="126"/>
      <c r="J654" s="126"/>
      <c r="K654" s="126"/>
    </row>
    <row r="655" spans="2:11">
      <c r="B655" s="52" t="s">
        <v>121</v>
      </c>
      <c r="C655" s="24"/>
      <c r="D655" s="53"/>
      <c r="F655" s="199">
        <v>4.5</v>
      </c>
      <c r="I655" s="126"/>
      <c r="J655" s="126"/>
      <c r="K655" s="126"/>
    </row>
    <row r="656" spans="2:11">
      <c r="B656" s="52" t="s">
        <v>280</v>
      </c>
      <c r="C656" s="24"/>
      <c r="D656" s="53"/>
      <c r="F656" s="216">
        <v>346</v>
      </c>
      <c r="I656" s="126"/>
      <c r="J656" s="126"/>
      <c r="K656" s="126"/>
    </row>
    <row r="657" spans="2:11">
      <c r="B657" s="52" t="s">
        <v>281</v>
      </c>
      <c r="C657" s="24"/>
      <c r="D657" s="53"/>
      <c r="F657" s="200">
        <v>522</v>
      </c>
      <c r="I657" s="126"/>
      <c r="J657" s="126"/>
      <c r="K657" s="126"/>
    </row>
    <row r="658" spans="2:11">
      <c r="B658" s="52" t="s">
        <v>282</v>
      </c>
      <c r="C658" s="24"/>
      <c r="D658" s="53"/>
      <c r="F658" s="200">
        <f>SUM(F656:F657)</f>
        <v>868</v>
      </c>
      <c r="I658" s="126"/>
      <c r="J658" s="126"/>
      <c r="K658" s="126"/>
    </row>
    <row r="659" spans="2:11">
      <c r="B659" s="52" t="s">
        <v>283</v>
      </c>
      <c r="C659" s="24"/>
      <c r="D659" s="53"/>
      <c r="F659" s="201">
        <f>F657/F656</f>
        <v>1.5086705202312138</v>
      </c>
      <c r="I659" s="126"/>
      <c r="J659" s="126"/>
      <c r="K659" s="126"/>
    </row>
    <row r="660" spans="2:11">
      <c r="B660" s="52" t="s">
        <v>300</v>
      </c>
      <c r="C660" s="24"/>
      <c r="D660" s="53"/>
      <c r="F660" s="216">
        <v>272</v>
      </c>
      <c r="I660" s="126"/>
      <c r="J660" s="126"/>
      <c r="K660" s="126"/>
    </row>
    <row r="661" spans="2:11">
      <c r="B661" s="52" t="s">
        <v>297</v>
      </c>
      <c r="C661" s="24"/>
      <c r="D661" s="53"/>
      <c r="F661" s="216">
        <v>44</v>
      </c>
      <c r="I661" s="126"/>
      <c r="J661" s="126"/>
      <c r="K661" s="126"/>
    </row>
    <row r="662" spans="2:11" ht="13.5" thickBot="1">
      <c r="B662" s="54" t="s">
        <v>298</v>
      </c>
      <c r="C662" s="55"/>
      <c r="D662" s="56"/>
      <c r="F662" s="220">
        <f>SUM(F660:F661)</f>
        <v>316</v>
      </c>
      <c r="I662" s="126"/>
      <c r="J662" s="126"/>
      <c r="K662" s="126"/>
    </row>
    <row r="663" spans="2:11">
      <c r="I663" s="126"/>
      <c r="J663" s="126"/>
      <c r="K663" s="126"/>
    </row>
    <row r="664" spans="2:11">
      <c r="C664" s="106"/>
      <c r="D664" s="106"/>
      <c r="E664" s="106"/>
      <c r="F664" s="106"/>
      <c r="G664" s="106"/>
      <c r="I664" s="126"/>
      <c r="J664" s="126"/>
      <c r="K664" s="126"/>
    </row>
    <row r="665" spans="2:11" ht="13.5" thickBot="1">
      <c r="I665" s="126"/>
      <c r="J665" s="126"/>
      <c r="K665" s="126"/>
    </row>
    <row r="666" spans="2:11" ht="13.5" thickBot="1">
      <c r="B666" s="190" t="s">
        <v>285</v>
      </c>
      <c r="C666" s="191" t="s">
        <v>286</v>
      </c>
      <c r="D666" s="192"/>
      <c r="E666" s="192"/>
      <c r="F666" s="192"/>
      <c r="G666" s="192"/>
      <c r="H666" s="194" t="s">
        <v>287</v>
      </c>
      <c r="I666" s="193" t="s">
        <v>288</v>
      </c>
      <c r="J666" s="194" t="s">
        <v>289</v>
      </c>
      <c r="K666" s="195" t="s">
        <v>24</v>
      </c>
    </row>
    <row r="667" spans="2:11">
      <c r="B667" s="61">
        <v>135</v>
      </c>
      <c r="C667" s="59" t="s">
        <v>676</v>
      </c>
      <c r="D667" s="60"/>
      <c r="E667" s="60"/>
      <c r="F667" s="60"/>
      <c r="G667" s="60"/>
      <c r="H667" s="63">
        <v>66</v>
      </c>
      <c r="I667" s="62">
        <v>12.890625</v>
      </c>
      <c r="J667" s="62">
        <v>3.73</v>
      </c>
      <c r="K667" s="154">
        <v>0.81359999999999999</v>
      </c>
    </row>
    <row r="668" spans="2:11">
      <c r="B668" s="67">
        <v>121</v>
      </c>
      <c r="C668" s="65" t="s">
        <v>677</v>
      </c>
      <c r="D668" s="66"/>
      <c r="E668" s="66"/>
      <c r="F668" s="66"/>
      <c r="G668" s="66"/>
      <c r="H668" s="69">
        <v>53</v>
      </c>
      <c r="I668" s="68">
        <v>10.3515625</v>
      </c>
      <c r="J668" s="68">
        <v>4.1900000000000004</v>
      </c>
      <c r="K668" s="94">
        <v>1.5581</v>
      </c>
    </row>
    <row r="669" spans="2:11">
      <c r="B669" s="67">
        <v>120</v>
      </c>
      <c r="C669" s="59" t="s">
        <v>678</v>
      </c>
      <c r="D669" s="60"/>
      <c r="E669" s="60"/>
      <c r="F669" s="60"/>
      <c r="G669" s="60"/>
      <c r="H669" s="204">
        <v>49</v>
      </c>
      <c r="I669" s="68">
        <v>9.5703125</v>
      </c>
      <c r="J669" s="72">
        <v>6.2</v>
      </c>
      <c r="K669" s="155">
        <v>1.8462000000000001</v>
      </c>
    </row>
    <row r="670" spans="2:11">
      <c r="B670" s="64">
        <v>136</v>
      </c>
      <c r="C670" s="75" t="s">
        <v>673</v>
      </c>
      <c r="D670" s="58"/>
      <c r="E670" s="58"/>
      <c r="F670" s="58"/>
      <c r="G670" s="58"/>
      <c r="H670" s="69">
        <v>29</v>
      </c>
      <c r="I670" s="70">
        <v>5.6640625</v>
      </c>
      <c r="J670" s="68">
        <v>3.86</v>
      </c>
      <c r="K670" s="156">
        <v>0.87609999999999999</v>
      </c>
    </row>
    <row r="671" spans="2:11" ht="13.5" thickBot="1">
      <c r="B671" s="64">
        <v>143</v>
      </c>
      <c r="C671" s="75" t="s">
        <v>679</v>
      </c>
      <c r="D671" s="73"/>
      <c r="E671" s="73"/>
      <c r="F671" s="73"/>
      <c r="G671" s="73"/>
      <c r="H671" s="69">
        <v>15</v>
      </c>
      <c r="I671" s="93">
        <v>2.9296875</v>
      </c>
      <c r="J671" s="68">
        <v>5.2</v>
      </c>
      <c r="K671" s="94">
        <v>0.6714</v>
      </c>
    </row>
    <row r="672" spans="2:11" ht="13.5" thickBot="1">
      <c r="B672" s="255" t="s">
        <v>201</v>
      </c>
      <c r="C672" s="81"/>
      <c r="D672" s="81"/>
      <c r="E672" s="81"/>
      <c r="F672" s="81"/>
      <c r="G672" s="81"/>
      <c r="H672" s="259">
        <v>512</v>
      </c>
      <c r="I672" s="256"/>
      <c r="J672" s="257">
        <v>4.55</v>
      </c>
      <c r="K672" s="258">
        <v>1.2224999999999999</v>
      </c>
    </row>
    <row r="673" spans="2:11">
      <c r="B673" s="76"/>
      <c r="C673" s="105"/>
      <c r="D673" s="105"/>
      <c r="E673" s="105"/>
      <c r="F673" s="105"/>
      <c r="G673" s="105"/>
      <c r="H673" s="74"/>
      <c r="I673" s="77"/>
      <c r="J673" s="77"/>
      <c r="K673" s="77"/>
    </row>
    <row r="674" spans="2:11">
      <c r="B674" s="76"/>
      <c r="C674" s="105"/>
      <c r="D674" s="105"/>
      <c r="E674" s="105"/>
      <c r="F674" s="105"/>
      <c r="G674" s="105"/>
      <c r="H674" s="74"/>
      <c r="I674" s="77"/>
      <c r="J674" s="77"/>
      <c r="K674" s="77"/>
    </row>
    <row r="675" spans="2:11">
      <c r="B675" s="76"/>
      <c r="C675" s="105"/>
      <c r="D675" s="105"/>
      <c r="E675" s="105"/>
      <c r="F675" s="105"/>
      <c r="G675" s="105"/>
      <c r="H675" s="74"/>
      <c r="I675" s="77"/>
      <c r="J675" s="77"/>
      <c r="K675" s="77"/>
    </row>
    <row r="676" spans="2:11">
      <c r="I676" s="78"/>
      <c r="J676" s="78"/>
      <c r="K676" s="173"/>
    </row>
    <row r="677" spans="2:11" ht="13.5" thickBot="1">
      <c r="B677" s="76"/>
      <c r="C677" s="76"/>
      <c r="D677" s="76"/>
      <c r="E677" s="76"/>
      <c r="F677" s="76"/>
      <c r="G677" s="76"/>
      <c r="I677" s="78"/>
      <c r="J677" s="78"/>
      <c r="K677" s="173"/>
    </row>
    <row r="678" spans="2:11" ht="13.5" thickBot="1">
      <c r="B678" s="467" t="s">
        <v>352</v>
      </c>
      <c r="C678" s="468"/>
      <c r="D678" s="469"/>
      <c r="F678" s="206">
        <f>$F$265</f>
        <v>2020</v>
      </c>
      <c r="I678" s="126"/>
      <c r="J678" s="126"/>
      <c r="K678" s="126"/>
    </row>
    <row r="679" spans="2:11" ht="13.5" thickBot="1">
      <c r="B679" s="461"/>
      <c r="C679" s="462"/>
      <c r="D679" s="463"/>
      <c r="F679" s="207"/>
      <c r="I679" s="126"/>
      <c r="J679" s="126"/>
      <c r="K679" s="126"/>
    </row>
    <row r="680" spans="2:11" ht="13.5" thickBot="1">
      <c r="F680" s="231"/>
      <c r="I680" s="126"/>
      <c r="J680" s="126"/>
      <c r="K680" s="126"/>
    </row>
    <row r="681" spans="2:11">
      <c r="B681" s="49" t="s">
        <v>277</v>
      </c>
      <c r="C681" s="50"/>
      <c r="D681" s="51"/>
      <c r="F681" s="221">
        <v>24.7</v>
      </c>
      <c r="I681" s="126"/>
      <c r="J681" s="126"/>
      <c r="K681" s="126"/>
    </row>
    <row r="682" spans="2:11">
      <c r="B682" s="52" t="s">
        <v>191</v>
      </c>
      <c r="C682" s="24"/>
      <c r="D682" s="53" t="s">
        <v>195</v>
      </c>
      <c r="F682" s="230">
        <v>15</v>
      </c>
      <c r="I682" s="126"/>
      <c r="J682" s="126"/>
      <c r="K682" s="126"/>
    </row>
    <row r="683" spans="2:11">
      <c r="B683" s="267" t="s">
        <v>451</v>
      </c>
      <c r="C683" s="24"/>
      <c r="D683" s="53"/>
      <c r="F683" s="230">
        <v>87</v>
      </c>
      <c r="I683" s="126"/>
      <c r="J683" s="126"/>
      <c r="K683" s="126"/>
    </row>
    <row r="684" spans="2:11">
      <c r="B684" s="52" t="s">
        <v>284</v>
      </c>
      <c r="C684" s="24"/>
      <c r="D684" s="53"/>
      <c r="F684" s="210">
        <v>6.3</v>
      </c>
      <c r="I684" s="126"/>
      <c r="J684" s="126"/>
      <c r="K684" s="126"/>
    </row>
    <row r="685" spans="2:11">
      <c r="B685" s="52" t="s">
        <v>279</v>
      </c>
      <c r="C685" s="24"/>
      <c r="D685" s="53"/>
      <c r="E685" s="24"/>
      <c r="F685" s="222">
        <v>88.1</v>
      </c>
      <c r="I685" s="126"/>
      <c r="J685" s="126"/>
      <c r="K685" s="126"/>
    </row>
    <row r="686" spans="2:11">
      <c r="B686" s="52" t="s">
        <v>121</v>
      </c>
      <c r="C686" s="24"/>
      <c r="D686" s="53"/>
      <c r="E686" s="24"/>
      <c r="F686" s="210">
        <v>85.1</v>
      </c>
      <c r="I686" s="126"/>
      <c r="J686" s="126"/>
      <c r="K686" s="126"/>
    </row>
    <row r="687" spans="2:11">
      <c r="B687" s="52" t="s">
        <v>280</v>
      </c>
      <c r="C687" s="24"/>
      <c r="D687" s="53"/>
      <c r="E687" s="24"/>
      <c r="F687" s="230">
        <v>7718</v>
      </c>
      <c r="I687" s="126"/>
      <c r="J687" s="126"/>
      <c r="K687" s="126"/>
    </row>
    <row r="688" spans="2:11">
      <c r="B688" s="52" t="s">
        <v>281</v>
      </c>
      <c r="C688" s="24"/>
      <c r="D688" s="53"/>
      <c r="E688" s="24"/>
      <c r="F688" s="209">
        <v>12100</v>
      </c>
      <c r="I688" s="126"/>
      <c r="J688" s="126"/>
      <c r="K688" s="126"/>
    </row>
    <row r="689" spans="2:11">
      <c r="B689" s="52" t="s">
        <v>282</v>
      </c>
      <c r="C689" s="24"/>
      <c r="D689" s="53"/>
      <c r="E689" s="24"/>
      <c r="F689" s="209">
        <f>SUM(F687:F688)</f>
        <v>19818</v>
      </c>
      <c r="I689" s="126"/>
      <c r="J689" s="126"/>
      <c r="K689" s="126"/>
    </row>
    <row r="690" spans="2:11" ht="13.5" thickBot="1">
      <c r="B690" s="54" t="s">
        <v>283</v>
      </c>
      <c r="C690" s="55"/>
      <c r="D690" s="56"/>
      <c r="E690" s="55"/>
      <c r="F690" s="330">
        <f>F688/F687</f>
        <v>1.5677636693443897</v>
      </c>
      <c r="I690" s="126"/>
      <c r="J690" s="126"/>
      <c r="K690" s="126"/>
    </row>
    <row r="691" spans="2:11">
      <c r="C691" s="24"/>
      <c r="D691" s="24"/>
      <c r="E691" s="24"/>
      <c r="F691" s="24"/>
      <c r="G691" s="24"/>
      <c r="I691" s="126"/>
      <c r="J691" s="126"/>
      <c r="K691" s="126"/>
    </row>
    <row r="692" spans="2:11">
      <c r="I692" s="126"/>
      <c r="J692" s="126"/>
      <c r="K692" s="126"/>
    </row>
    <row r="693" spans="2:11" ht="13.5" thickBot="1">
      <c r="I693" s="126"/>
      <c r="J693" s="126"/>
      <c r="K693" s="126"/>
    </row>
    <row r="694" spans="2:11" ht="13.5" thickBot="1">
      <c r="B694" s="190" t="s">
        <v>285</v>
      </c>
      <c r="C694" s="191" t="s">
        <v>286</v>
      </c>
      <c r="D694" s="192"/>
      <c r="E694" s="192"/>
      <c r="F694" s="192"/>
      <c r="G694" s="192"/>
      <c r="H694" s="194" t="s">
        <v>287</v>
      </c>
      <c r="I694" s="193" t="s">
        <v>288</v>
      </c>
      <c r="J694" s="194" t="s">
        <v>289</v>
      </c>
      <c r="K694" s="195" t="s">
        <v>24</v>
      </c>
    </row>
    <row r="695" spans="2:11">
      <c r="B695" s="61">
        <v>45</v>
      </c>
      <c r="C695" s="59" t="s">
        <v>648</v>
      </c>
      <c r="D695" s="60"/>
      <c r="E695" s="60"/>
      <c r="F695" s="60"/>
      <c r="G695" s="60"/>
      <c r="H695" s="63">
        <v>15</v>
      </c>
      <c r="I695" s="62">
        <v>11.029411764705882</v>
      </c>
      <c r="J695" s="62">
        <v>58.2</v>
      </c>
      <c r="K695" s="154">
        <v>1.0338000000000001</v>
      </c>
    </row>
    <row r="696" spans="2:11">
      <c r="B696" s="67">
        <v>44</v>
      </c>
      <c r="C696" s="65" t="s">
        <v>654</v>
      </c>
      <c r="D696" s="66"/>
      <c r="E696" s="66"/>
      <c r="F696" s="66"/>
      <c r="G696" s="66"/>
      <c r="H696" s="69">
        <v>11</v>
      </c>
      <c r="I696" s="68">
        <v>8.0882352941176467</v>
      </c>
      <c r="J696" s="68">
        <v>62.64</v>
      </c>
      <c r="K696" s="94">
        <v>1.3491</v>
      </c>
    </row>
    <row r="697" spans="2:11">
      <c r="B697" s="67">
        <v>21</v>
      </c>
      <c r="C697" s="59" t="s">
        <v>652</v>
      </c>
      <c r="D697" s="60"/>
      <c r="E697" s="60"/>
      <c r="F697" s="60"/>
      <c r="G697" s="60"/>
      <c r="H697" s="204">
        <v>8</v>
      </c>
      <c r="I697" s="68">
        <v>5.882352941176471</v>
      </c>
      <c r="J697" s="72">
        <v>90.13</v>
      </c>
      <c r="K697" s="155">
        <v>3.5169999999999999</v>
      </c>
    </row>
    <row r="698" spans="2:11">
      <c r="B698" s="64">
        <v>24</v>
      </c>
      <c r="C698" s="75" t="s">
        <v>653</v>
      </c>
      <c r="D698" s="58"/>
      <c r="E698" s="58"/>
      <c r="F698" s="58"/>
      <c r="G698" s="58"/>
      <c r="H698" s="69">
        <v>7</v>
      </c>
      <c r="I698" s="70">
        <v>5.1470588235294121</v>
      </c>
      <c r="J698" s="68">
        <v>74.86</v>
      </c>
      <c r="K698" s="156">
        <v>2.9075000000000002</v>
      </c>
    </row>
    <row r="699" spans="2:11" ht="13.5" thickBot="1">
      <c r="B699" s="64">
        <v>40</v>
      </c>
      <c r="C699" s="75" t="s">
        <v>680</v>
      </c>
      <c r="D699" s="73"/>
      <c r="E699" s="73"/>
      <c r="F699" s="73"/>
      <c r="G699" s="73"/>
      <c r="H699" s="69">
        <v>7</v>
      </c>
      <c r="I699" s="93">
        <v>5.1470588235294121</v>
      </c>
      <c r="J699" s="68">
        <v>104.86</v>
      </c>
      <c r="K699" s="94">
        <v>1.4763999999999999</v>
      </c>
    </row>
    <row r="700" spans="2:11" ht="13.5" thickBot="1">
      <c r="B700" s="255" t="s">
        <v>201</v>
      </c>
      <c r="C700" s="81"/>
      <c r="D700" s="81"/>
      <c r="E700" s="81"/>
      <c r="F700" s="81"/>
      <c r="G700" s="81"/>
      <c r="H700" s="259">
        <v>136</v>
      </c>
      <c r="I700" s="256"/>
      <c r="J700" s="257">
        <v>85.14</v>
      </c>
      <c r="K700" s="258">
        <v>2.5754999999999999</v>
      </c>
    </row>
    <row r="701" spans="2:11">
      <c r="C701" s="76"/>
      <c r="D701" s="76"/>
      <c r="E701" s="76"/>
      <c r="F701" s="76"/>
      <c r="G701" s="76"/>
      <c r="I701" s="78" t="s">
        <v>195</v>
      </c>
      <c r="J701" s="77" t="s">
        <v>195</v>
      </c>
      <c r="K701" s="126"/>
    </row>
    <row r="702" spans="2:11">
      <c r="I702" s="78"/>
      <c r="J702" s="77"/>
      <c r="K702" s="126"/>
    </row>
    <row r="703" spans="2:11">
      <c r="B703" s="76"/>
      <c r="C703" s="105"/>
      <c r="D703" s="105"/>
      <c r="E703" s="105"/>
      <c r="F703" s="105"/>
      <c r="G703" s="105"/>
      <c r="H703" s="74"/>
      <c r="I703" s="77"/>
      <c r="J703" s="77"/>
      <c r="K703" s="77"/>
    </row>
    <row r="704" spans="2:11">
      <c r="B704" s="76"/>
      <c r="C704" s="105"/>
      <c r="D704" s="105"/>
      <c r="E704" s="105"/>
      <c r="F704" s="105"/>
      <c r="G704" s="105"/>
      <c r="H704" s="74"/>
      <c r="I704" s="77"/>
      <c r="J704" s="77"/>
      <c r="K704" s="77"/>
    </row>
    <row r="705" spans="2:11" ht="13.5" thickBot="1">
      <c r="I705" s="126"/>
      <c r="J705" s="126"/>
      <c r="K705" s="126"/>
    </row>
    <row r="706" spans="2:11" ht="13.5" thickBot="1">
      <c r="B706" s="479" t="s">
        <v>125</v>
      </c>
      <c r="C706" s="480"/>
      <c r="D706" s="481"/>
      <c r="F706" s="206">
        <f>$F$265</f>
        <v>2020</v>
      </c>
      <c r="I706" s="126"/>
      <c r="J706" s="126"/>
      <c r="K706" s="126"/>
    </row>
    <row r="707" spans="2:11">
      <c r="B707" t="s">
        <v>195</v>
      </c>
      <c r="F707" s="207"/>
      <c r="I707" s="126"/>
      <c r="J707" s="126"/>
      <c r="K707" s="126"/>
    </row>
    <row r="708" spans="2:11" ht="13.5" thickBot="1">
      <c r="H708" s="231" t="s">
        <v>195</v>
      </c>
      <c r="I708" s="126"/>
      <c r="J708" s="126"/>
      <c r="K708" s="126"/>
    </row>
    <row r="709" spans="2:11">
      <c r="B709" s="49" t="s">
        <v>277</v>
      </c>
      <c r="C709" s="50"/>
      <c r="D709" s="51"/>
      <c r="F709" s="223">
        <v>34</v>
      </c>
      <c r="I709" s="126"/>
      <c r="J709" s="126"/>
      <c r="K709" s="126"/>
    </row>
    <row r="710" spans="2:11">
      <c r="B710" s="52" t="s">
        <v>191</v>
      </c>
      <c r="C710" s="24"/>
      <c r="D710" s="53"/>
      <c r="F710" s="224">
        <v>758</v>
      </c>
      <c r="I710" s="126"/>
      <c r="J710" s="126"/>
      <c r="K710" s="126"/>
    </row>
    <row r="711" spans="2:11">
      <c r="B711" s="52" t="s">
        <v>284</v>
      </c>
      <c r="C711" s="24"/>
      <c r="D711" s="53"/>
      <c r="F711" s="233">
        <v>97.1</v>
      </c>
      <c r="I711" s="126"/>
      <c r="J711" s="126"/>
      <c r="K711" s="126"/>
    </row>
    <row r="712" spans="2:11">
      <c r="B712" s="52" t="s">
        <v>279</v>
      </c>
      <c r="C712" s="24"/>
      <c r="D712" s="53"/>
      <c r="F712" s="225">
        <v>89</v>
      </c>
      <c r="I712" s="126"/>
      <c r="J712" s="126"/>
      <c r="K712" s="126"/>
    </row>
    <row r="713" spans="2:11">
      <c r="B713" s="52" t="s">
        <v>121</v>
      </c>
      <c r="C713" s="24"/>
      <c r="D713" s="53"/>
      <c r="F713" s="225">
        <v>14.3</v>
      </c>
      <c r="I713" s="126"/>
      <c r="J713" s="126"/>
      <c r="K713" s="126"/>
    </row>
    <row r="714" spans="2:11">
      <c r="B714" s="52" t="s">
        <v>280</v>
      </c>
      <c r="C714" s="24"/>
      <c r="D714" s="53"/>
      <c r="F714" s="224">
        <v>5565</v>
      </c>
      <c r="I714" s="126"/>
      <c r="J714" s="126"/>
      <c r="K714" s="126"/>
    </row>
    <row r="715" spans="2:11">
      <c r="B715" s="52" t="s">
        <v>281</v>
      </c>
      <c r="C715" s="24"/>
      <c r="D715" s="53"/>
      <c r="F715" s="224">
        <v>47043</v>
      </c>
      <c r="I715" s="126"/>
      <c r="J715" s="126"/>
      <c r="K715" s="126"/>
    </row>
    <row r="716" spans="2:11">
      <c r="B716" s="52" t="s">
        <v>282</v>
      </c>
      <c r="C716" s="24"/>
      <c r="D716" s="53"/>
      <c r="F716" s="200">
        <f>SUM(F714:F715)</f>
        <v>52608</v>
      </c>
      <c r="I716" s="126"/>
      <c r="J716" s="126"/>
      <c r="K716" s="126"/>
    </row>
    <row r="717" spans="2:11">
      <c r="B717" s="52" t="s">
        <v>283</v>
      </c>
      <c r="C717" s="24"/>
      <c r="D717" s="53"/>
      <c r="F717" s="201">
        <f>F715/F714</f>
        <v>8.4533692722371967</v>
      </c>
      <c r="I717" s="126"/>
      <c r="J717" s="126"/>
      <c r="K717" s="126"/>
    </row>
    <row r="718" spans="2:11" ht="13.5" thickBot="1">
      <c r="B718" s="54" t="s">
        <v>770</v>
      </c>
      <c r="C718" s="55"/>
      <c r="D718" s="56"/>
      <c r="F718" s="203">
        <v>1539</v>
      </c>
      <c r="G718" s="57"/>
      <c r="I718" s="126"/>
      <c r="J718" s="126"/>
      <c r="K718" s="126"/>
    </row>
    <row r="719" spans="2:11">
      <c r="I719" s="126"/>
      <c r="J719" s="126"/>
      <c r="K719" s="126"/>
    </row>
    <row r="720" spans="2:11">
      <c r="C720" s="106"/>
      <c r="D720" s="106"/>
      <c r="E720" s="106"/>
      <c r="F720" s="106"/>
      <c r="G720" s="106"/>
      <c r="I720" s="126"/>
      <c r="J720" s="126"/>
      <c r="K720" s="126"/>
    </row>
    <row r="721" spans="2:11" ht="13.5" thickBot="1">
      <c r="I721" s="126"/>
      <c r="J721" s="126"/>
      <c r="K721" s="126"/>
    </row>
    <row r="722" spans="2:11" ht="13.5" thickBot="1">
      <c r="B722" s="190" t="s">
        <v>285</v>
      </c>
      <c r="C722" s="191" t="s">
        <v>286</v>
      </c>
      <c r="D722" s="192"/>
      <c r="E722" s="192"/>
      <c r="F722" s="192"/>
      <c r="G722" s="192"/>
      <c r="H722" s="194" t="s">
        <v>287</v>
      </c>
      <c r="I722" s="193" t="s">
        <v>288</v>
      </c>
      <c r="J722" s="194" t="s">
        <v>289</v>
      </c>
      <c r="K722" s="195" t="s">
        <v>24</v>
      </c>
    </row>
    <row r="723" spans="2:11">
      <c r="B723" s="61">
        <v>751</v>
      </c>
      <c r="C723" s="59" t="s">
        <v>681</v>
      </c>
      <c r="D723" s="60"/>
      <c r="E723" s="60"/>
      <c r="F723" s="60"/>
      <c r="G723" s="60"/>
      <c r="H723" s="63">
        <v>75</v>
      </c>
      <c r="I723" s="62">
        <v>9.7911227154047005</v>
      </c>
      <c r="J723" s="62">
        <v>11.27</v>
      </c>
      <c r="K723" s="154">
        <v>0.42670000000000002</v>
      </c>
    </row>
    <row r="724" spans="2:11">
      <c r="B724" s="67">
        <v>750</v>
      </c>
      <c r="C724" s="65" t="s">
        <v>682</v>
      </c>
      <c r="D724" s="66"/>
      <c r="E724" s="66"/>
      <c r="F724" s="66"/>
      <c r="G724" s="66"/>
      <c r="H724" s="69">
        <v>60</v>
      </c>
      <c r="I724" s="68">
        <v>7.8328981723237598</v>
      </c>
      <c r="J724" s="68">
        <v>15.55</v>
      </c>
      <c r="K724" s="94">
        <v>0.67979999999999996</v>
      </c>
    </row>
    <row r="725" spans="2:11">
      <c r="B725" s="67">
        <v>753</v>
      </c>
      <c r="C725" s="59" t="s">
        <v>683</v>
      </c>
      <c r="D725" s="60"/>
      <c r="E725" s="60"/>
      <c r="F725" s="60"/>
      <c r="G725" s="60"/>
      <c r="H725" s="204">
        <v>35</v>
      </c>
      <c r="I725" s="68">
        <v>4.5691906005221936</v>
      </c>
      <c r="J725" s="72">
        <v>12.4</v>
      </c>
      <c r="K725" s="155">
        <v>0.45789999999999997</v>
      </c>
    </row>
    <row r="726" spans="2:11">
      <c r="B726" s="64">
        <v>752</v>
      </c>
      <c r="C726" s="75" t="s">
        <v>684</v>
      </c>
      <c r="D726" s="58"/>
      <c r="E726" s="58"/>
      <c r="F726" s="58"/>
      <c r="G726" s="58"/>
      <c r="H726" s="69">
        <v>29</v>
      </c>
      <c r="I726" s="70">
        <v>3.7859007832898173</v>
      </c>
      <c r="J726" s="68">
        <v>8.2799999999999994</v>
      </c>
      <c r="K726" s="156">
        <v>0.41239999999999999</v>
      </c>
    </row>
    <row r="727" spans="2:11" ht="13.5" thickBot="1">
      <c r="B727" s="64">
        <v>759</v>
      </c>
      <c r="C727" s="75" t="s">
        <v>685</v>
      </c>
      <c r="D727" s="73"/>
      <c r="E727" s="73"/>
      <c r="F727" s="73"/>
      <c r="G727" s="73"/>
      <c r="H727" s="69">
        <v>20</v>
      </c>
      <c r="I727" s="93">
        <v>2.6109660574412534</v>
      </c>
      <c r="J727" s="68">
        <v>34.299999999999997</v>
      </c>
      <c r="K727" s="94">
        <v>1.4307000000000001</v>
      </c>
    </row>
    <row r="728" spans="2:11" ht="13.5" thickBot="1">
      <c r="B728" s="255" t="s">
        <v>201</v>
      </c>
      <c r="C728" s="81"/>
      <c r="D728" s="81"/>
      <c r="E728" s="81"/>
      <c r="F728" s="81"/>
      <c r="G728" s="81"/>
      <c r="H728" s="259">
        <v>766</v>
      </c>
      <c r="I728" s="256"/>
      <c r="J728" s="257">
        <v>14.45</v>
      </c>
      <c r="K728" s="258">
        <v>0.56230000000000002</v>
      </c>
    </row>
    <row r="729" spans="2:11">
      <c r="B729" s="76"/>
      <c r="C729" s="84"/>
      <c r="D729" s="84"/>
      <c r="E729" s="84"/>
      <c r="F729" s="84"/>
      <c r="G729" s="84"/>
      <c r="H729" s="77"/>
      <c r="I729" s="104"/>
      <c r="J729" s="77"/>
      <c r="K729" s="77"/>
    </row>
    <row r="730" spans="2:11">
      <c r="B730" s="76"/>
      <c r="C730" s="84"/>
      <c r="D730" s="84"/>
      <c r="E730" s="84"/>
      <c r="F730" s="84"/>
      <c r="G730" s="84"/>
      <c r="H730" s="77"/>
      <c r="I730" s="104"/>
      <c r="J730" s="77"/>
      <c r="K730" s="77"/>
    </row>
    <row r="731" spans="2:11">
      <c r="B731" s="76"/>
      <c r="C731" s="84"/>
      <c r="D731" s="84"/>
      <c r="E731" s="84"/>
      <c r="F731" s="84"/>
      <c r="G731" s="84"/>
      <c r="H731" s="77"/>
      <c r="I731" s="104"/>
      <c r="J731" s="77"/>
      <c r="K731" s="77"/>
    </row>
    <row r="732" spans="2:11">
      <c r="B732" s="76"/>
      <c r="C732" s="84"/>
      <c r="D732" s="84"/>
      <c r="E732" s="84"/>
      <c r="F732" s="84"/>
      <c r="G732" s="84"/>
      <c r="H732" s="77"/>
      <c r="I732" s="104"/>
      <c r="J732" s="77"/>
      <c r="K732" s="77"/>
    </row>
    <row r="733" spans="2:11" ht="13.5" thickBot="1">
      <c r="B733" s="76"/>
      <c r="C733" s="84"/>
      <c r="D733" s="84"/>
      <c r="E733" s="84"/>
      <c r="F733" s="84"/>
      <c r="G733" s="84"/>
      <c r="H733" s="77"/>
      <c r="I733" s="104"/>
      <c r="J733" s="77"/>
      <c r="K733" s="77"/>
    </row>
    <row r="734" spans="2:11" ht="13.5" thickBot="1">
      <c r="B734" s="472" t="s">
        <v>125</v>
      </c>
      <c r="C734" s="473"/>
      <c r="D734" s="474"/>
      <c r="F734" s="206">
        <f>$F$265</f>
        <v>2020</v>
      </c>
      <c r="I734" s="126"/>
      <c r="J734" s="126"/>
      <c r="K734" s="126"/>
    </row>
    <row r="735" spans="2:11" ht="13.5" thickBot="1">
      <c r="B735" s="461" t="s">
        <v>136</v>
      </c>
      <c r="C735" s="470"/>
      <c r="D735" s="471"/>
      <c r="F735" s="207"/>
      <c r="I735" s="126"/>
      <c r="J735" s="126"/>
      <c r="K735" s="126"/>
    </row>
    <row r="736" spans="2:11" ht="13.5" thickBot="1">
      <c r="F736" t="s">
        <v>195</v>
      </c>
      <c r="H736" s="231" t="s">
        <v>195</v>
      </c>
      <c r="I736" s="126"/>
      <c r="J736" s="126"/>
      <c r="K736" s="126"/>
    </row>
    <row r="737" spans="1:11">
      <c r="B737" s="49" t="s">
        <v>277</v>
      </c>
      <c r="C737" s="50"/>
      <c r="D737" s="51"/>
      <c r="F737" s="223">
        <v>24</v>
      </c>
      <c r="I737" s="126"/>
      <c r="J737" s="126"/>
      <c r="K737" s="126"/>
    </row>
    <row r="738" spans="1:11">
      <c r="B738" s="52" t="s">
        <v>191</v>
      </c>
      <c r="C738" s="24"/>
      <c r="D738" s="53"/>
      <c r="F738" s="224">
        <v>606</v>
      </c>
      <c r="I738" s="126"/>
      <c r="J738" s="126"/>
      <c r="K738" s="126"/>
    </row>
    <row r="739" spans="1:11">
      <c r="B739" s="52" t="s">
        <v>279</v>
      </c>
      <c r="C739" s="24"/>
      <c r="D739" s="53"/>
      <c r="F739" s="225">
        <v>87</v>
      </c>
      <c r="I739" s="126"/>
      <c r="J739" s="126"/>
      <c r="K739" s="126"/>
    </row>
    <row r="740" spans="1:11" ht="13.5" thickBot="1">
      <c r="B740" s="54" t="s">
        <v>121</v>
      </c>
      <c r="C740" s="55"/>
      <c r="D740" s="56"/>
      <c r="F740" s="226">
        <v>12.7</v>
      </c>
      <c r="I740" s="126"/>
      <c r="J740" s="126"/>
      <c r="K740" s="126"/>
    </row>
    <row r="741" spans="1:11">
      <c r="I741" s="126"/>
      <c r="J741" s="126"/>
      <c r="K741" s="126"/>
    </row>
    <row r="742" spans="1:11">
      <c r="H742" s="253"/>
      <c r="I742" s="126"/>
      <c r="J742" s="126"/>
      <c r="K742" s="126"/>
    </row>
    <row r="743" spans="1:11" ht="13.5" thickBot="1">
      <c r="I743" s="126"/>
      <c r="J743" s="126"/>
      <c r="K743" s="126"/>
    </row>
    <row r="744" spans="1:11" ht="13.5" thickBot="1">
      <c r="A744" t="s">
        <v>195</v>
      </c>
      <c r="B744" s="190" t="s">
        <v>285</v>
      </c>
      <c r="C744" s="191" t="s">
        <v>286</v>
      </c>
      <c r="D744" s="192"/>
      <c r="E744" s="192"/>
      <c r="F744" s="192"/>
      <c r="G744" s="192"/>
      <c r="H744" s="194" t="s">
        <v>287</v>
      </c>
      <c r="I744" s="193" t="s">
        <v>288</v>
      </c>
      <c r="J744" s="194" t="s">
        <v>289</v>
      </c>
      <c r="K744" s="195" t="s">
        <v>24</v>
      </c>
    </row>
    <row r="745" spans="1:11">
      <c r="B745" s="61">
        <v>750</v>
      </c>
      <c r="C745" s="59" t="s">
        <v>682</v>
      </c>
      <c r="D745" s="60"/>
      <c r="E745" s="60"/>
      <c r="F745" s="60"/>
      <c r="G745" s="60"/>
      <c r="H745" s="63">
        <v>58</v>
      </c>
      <c r="I745" s="62">
        <v>9.5238095238095237</v>
      </c>
      <c r="J745" s="62">
        <v>15.26</v>
      </c>
      <c r="K745" s="154">
        <v>0.67800000000000005</v>
      </c>
    </row>
    <row r="746" spans="1:11">
      <c r="B746" s="67">
        <v>751</v>
      </c>
      <c r="C746" s="65" t="s">
        <v>681</v>
      </c>
      <c r="D746" s="66"/>
      <c r="E746" s="66"/>
      <c r="F746" s="66"/>
      <c r="G746" s="66"/>
      <c r="H746" s="69">
        <v>52</v>
      </c>
      <c r="I746" s="68">
        <v>8.5385878489326767</v>
      </c>
      <c r="J746" s="68">
        <v>11.92</v>
      </c>
      <c r="K746" s="94">
        <v>0.44019999999999998</v>
      </c>
    </row>
    <row r="747" spans="1:11">
      <c r="B747" s="67">
        <v>753</v>
      </c>
      <c r="C747" s="59" t="s">
        <v>683</v>
      </c>
      <c r="D747" s="60"/>
      <c r="E747" s="60"/>
      <c r="F747" s="60"/>
      <c r="G747" s="60"/>
      <c r="H747" s="204">
        <v>30</v>
      </c>
      <c r="I747" s="68">
        <v>4.9261083743842367</v>
      </c>
      <c r="J747" s="72">
        <v>11.7</v>
      </c>
      <c r="K747" s="155">
        <v>0.46800000000000003</v>
      </c>
    </row>
    <row r="748" spans="1:11">
      <c r="B748" s="64">
        <v>752</v>
      </c>
      <c r="C748" s="75" t="s">
        <v>684</v>
      </c>
      <c r="D748" s="58"/>
      <c r="E748" s="58"/>
      <c r="F748" s="58"/>
      <c r="G748" s="58"/>
      <c r="H748" s="69">
        <v>26</v>
      </c>
      <c r="I748" s="70">
        <v>4.2692939244663384</v>
      </c>
      <c r="J748" s="68">
        <v>7.92</v>
      </c>
      <c r="K748" s="156">
        <v>0.41889999999999999</v>
      </c>
    </row>
    <row r="749" spans="1:11" ht="13.5" thickBot="1">
      <c r="B749" s="64">
        <v>755</v>
      </c>
      <c r="C749" s="75" t="s">
        <v>686</v>
      </c>
      <c r="D749" s="73"/>
      <c r="E749" s="73"/>
      <c r="F749" s="73"/>
      <c r="G749" s="73"/>
      <c r="H749" s="69">
        <v>15</v>
      </c>
      <c r="I749" s="93">
        <v>2.4630541871921183</v>
      </c>
      <c r="J749" s="68">
        <v>5.8</v>
      </c>
      <c r="K749" s="94">
        <v>0.33229999999999998</v>
      </c>
    </row>
    <row r="750" spans="1:11" ht="13.5" thickBot="1">
      <c r="B750" s="255" t="s">
        <v>201</v>
      </c>
      <c r="C750" s="81"/>
      <c r="D750" s="81"/>
      <c r="E750" s="81"/>
      <c r="F750" s="81"/>
      <c r="G750" s="81"/>
      <c r="H750" s="259">
        <v>609</v>
      </c>
      <c r="I750" s="256"/>
      <c r="J750" s="257">
        <v>12.8</v>
      </c>
      <c r="K750" s="258">
        <v>0.51919999999999999</v>
      </c>
    </row>
    <row r="751" spans="1:11">
      <c r="B751" s="76"/>
      <c r="C751" s="76"/>
      <c r="D751" s="76"/>
      <c r="E751" s="76"/>
      <c r="F751" s="76"/>
      <c r="G751" s="76"/>
      <c r="I751" s="78"/>
      <c r="J751" s="77"/>
      <c r="K751" s="126"/>
    </row>
    <row r="752" spans="1:11">
      <c r="I752" s="126"/>
      <c r="J752" s="126"/>
      <c r="K752" s="126"/>
    </row>
    <row r="753" spans="2:11">
      <c r="I753" s="126"/>
      <c r="J753" s="126"/>
      <c r="K753" s="126"/>
    </row>
    <row r="754" spans="2:11">
      <c r="I754" s="126"/>
      <c r="J754" s="126"/>
      <c r="K754" s="126"/>
    </row>
    <row r="755" spans="2:11" ht="13.5" thickBot="1">
      <c r="B755" s="76"/>
      <c r="C755" s="76"/>
      <c r="D755" s="76"/>
      <c r="E755" s="76"/>
      <c r="F755" s="76"/>
      <c r="G755" s="76"/>
      <c r="I755" s="78"/>
      <c r="J755" s="77"/>
      <c r="K755" s="126"/>
    </row>
    <row r="756" spans="2:11" ht="13.5" thickBot="1">
      <c r="B756" s="472" t="s">
        <v>125</v>
      </c>
      <c r="C756" s="473"/>
      <c r="D756" s="474"/>
      <c r="E756" s="227"/>
      <c r="F756" s="206">
        <f>$F$265</f>
        <v>2020</v>
      </c>
      <c r="I756" s="126"/>
      <c r="J756" s="126"/>
      <c r="K756" s="126"/>
    </row>
    <row r="757" spans="2:11" ht="13.5" thickBot="1">
      <c r="B757" s="461" t="s">
        <v>137</v>
      </c>
      <c r="C757" s="470"/>
      <c r="D757" s="471"/>
      <c r="F757" s="207"/>
      <c r="I757" s="126"/>
      <c r="J757" s="126"/>
      <c r="K757" s="126"/>
    </row>
    <row r="758" spans="2:11" ht="13.5" thickBot="1">
      <c r="F758" t="s">
        <v>195</v>
      </c>
      <c r="H758" s="231" t="s">
        <v>195</v>
      </c>
      <c r="I758" s="126"/>
      <c r="J758" s="126"/>
      <c r="K758" s="126"/>
    </row>
    <row r="759" spans="2:11">
      <c r="B759" s="49" t="s">
        <v>277</v>
      </c>
      <c r="C759" s="50"/>
      <c r="D759" s="51"/>
      <c r="F759" s="223">
        <v>5</v>
      </c>
      <c r="I759" s="126"/>
      <c r="J759" s="126"/>
      <c r="K759" s="126"/>
    </row>
    <row r="760" spans="2:11">
      <c r="B760" s="52" t="s">
        <v>191</v>
      </c>
      <c r="C760" s="24"/>
      <c r="D760" s="53"/>
      <c r="F760" s="224">
        <v>103</v>
      </c>
      <c r="I760" s="126"/>
      <c r="J760" s="126"/>
      <c r="K760" s="126"/>
    </row>
    <row r="761" spans="2:11">
      <c r="B761" s="52" t="s">
        <v>279</v>
      </c>
      <c r="C761" s="24"/>
      <c r="D761" s="53"/>
      <c r="F761" s="225">
        <v>86.2</v>
      </c>
      <c r="I761" s="126"/>
      <c r="J761" s="126"/>
      <c r="K761" s="126"/>
    </row>
    <row r="762" spans="2:11" ht="13.5" thickBot="1">
      <c r="B762" s="54" t="s">
        <v>121</v>
      </c>
      <c r="C762" s="55"/>
      <c r="D762" s="56"/>
      <c r="F762" s="226">
        <v>14.8</v>
      </c>
      <c r="I762" s="126"/>
      <c r="J762" s="126"/>
      <c r="K762" s="126"/>
    </row>
    <row r="763" spans="2:11">
      <c r="I763" s="126"/>
      <c r="J763" s="126"/>
      <c r="K763" s="126"/>
    </row>
    <row r="764" spans="2:11">
      <c r="H764" s="253"/>
      <c r="I764" s="126"/>
      <c r="J764" s="126"/>
      <c r="K764" s="126"/>
    </row>
    <row r="765" spans="2:11" ht="13.5" thickBot="1">
      <c r="I765" s="126"/>
      <c r="J765" s="126"/>
      <c r="K765" s="126"/>
    </row>
    <row r="766" spans="2:11" ht="13.5" thickBot="1">
      <c r="B766" s="190" t="s">
        <v>285</v>
      </c>
      <c r="C766" s="191" t="s">
        <v>286</v>
      </c>
      <c r="D766" s="192"/>
      <c r="E766" s="192"/>
      <c r="F766" s="192"/>
      <c r="G766" s="192"/>
      <c r="H766" s="194" t="s">
        <v>287</v>
      </c>
      <c r="I766" s="193" t="s">
        <v>288</v>
      </c>
      <c r="J766" s="194" t="s">
        <v>289</v>
      </c>
      <c r="K766" s="195" t="s">
        <v>24</v>
      </c>
    </row>
    <row r="767" spans="2:11">
      <c r="B767" s="61">
        <v>751</v>
      </c>
      <c r="C767" s="59" t="s">
        <v>681</v>
      </c>
      <c r="D767" s="60"/>
      <c r="E767" s="60"/>
      <c r="F767" s="60"/>
      <c r="G767" s="60"/>
      <c r="H767" s="63">
        <v>23</v>
      </c>
      <c r="I767" s="62">
        <v>21.69811320754717</v>
      </c>
      <c r="J767" s="62">
        <v>9.7799999999999994</v>
      </c>
      <c r="K767" s="154">
        <v>0.39610000000000001</v>
      </c>
    </row>
    <row r="768" spans="2:11">
      <c r="B768" s="67">
        <v>753</v>
      </c>
      <c r="C768" s="65" t="s">
        <v>683</v>
      </c>
      <c r="D768" s="66"/>
      <c r="E768" s="66"/>
      <c r="F768" s="66"/>
      <c r="G768" s="66"/>
      <c r="H768" s="69">
        <v>5</v>
      </c>
      <c r="I768" s="68">
        <v>4.716981132075472</v>
      </c>
      <c r="J768" s="68">
        <v>16.600000000000001</v>
      </c>
      <c r="K768" s="94">
        <v>0.39760000000000001</v>
      </c>
    </row>
    <row r="769" spans="2:11">
      <c r="B769" s="67">
        <v>752</v>
      </c>
      <c r="C769" s="59" t="s">
        <v>684</v>
      </c>
      <c r="D769" s="60"/>
      <c r="E769" s="60"/>
      <c r="F769" s="60"/>
      <c r="G769" s="60"/>
      <c r="H769" s="204">
        <v>3</v>
      </c>
      <c r="I769" s="68">
        <v>2.8301886792452828</v>
      </c>
      <c r="J769" s="72">
        <v>11.33</v>
      </c>
      <c r="K769" s="155">
        <v>0.35659999999999997</v>
      </c>
    </row>
    <row r="770" spans="2:11">
      <c r="B770" s="64">
        <v>755</v>
      </c>
      <c r="C770" s="75" t="s">
        <v>686</v>
      </c>
      <c r="D770" s="58"/>
      <c r="E770" s="58"/>
      <c r="F770" s="58"/>
      <c r="G770" s="58"/>
      <c r="H770" s="69">
        <v>3</v>
      </c>
      <c r="I770" s="70">
        <v>2.8301886792452828</v>
      </c>
      <c r="J770" s="68">
        <v>9.33</v>
      </c>
      <c r="K770" s="156">
        <v>0.26400000000000001</v>
      </c>
    </row>
    <row r="771" spans="2:11" ht="13.5" thickBot="1">
      <c r="B771" s="64">
        <v>750</v>
      </c>
      <c r="C771" s="75" t="s">
        <v>682</v>
      </c>
      <c r="D771" s="73"/>
      <c r="E771" s="73"/>
      <c r="F771" s="73"/>
      <c r="G771" s="73"/>
      <c r="H771" s="69">
        <v>2</v>
      </c>
      <c r="I771" s="93">
        <v>1.8867924528301887</v>
      </c>
      <c r="J771" s="68">
        <v>24</v>
      </c>
      <c r="K771" s="94">
        <v>0.7319</v>
      </c>
    </row>
    <row r="772" spans="2:11" ht="13.5" thickBot="1">
      <c r="B772" s="255" t="s">
        <v>201</v>
      </c>
      <c r="C772" s="81"/>
      <c r="D772" s="81"/>
      <c r="E772" s="81"/>
      <c r="F772" s="81"/>
      <c r="G772" s="81"/>
      <c r="H772" s="259">
        <v>106</v>
      </c>
      <c r="I772" s="256"/>
      <c r="J772" s="257">
        <v>14.9</v>
      </c>
      <c r="K772" s="258">
        <v>0.4249</v>
      </c>
    </row>
    <row r="773" spans="2:11">
      <c r="B773" s="76"/>
      <c r="C773" s="76"/>
      <c r="D773" s="76"/>
      <c r="E773" s="76"/>
      <c r="F773" s="76"/>
      <c r="G773" s="76"/>
      <c r="I773" s="78"/>
      <c r="J773" s="77"/>
      <c r="K773" s="126"/>
    </row>
    <row r="774" spans="2:11">
      <c r="B774" s="76"/>
      <c r="C774" s="76"/>
      <c r="D774" s="76"/>
      <c r="E774" s="76"/>
      <c r="F774" s="76"/>
      <c r="G774" s="76"/>
      <c r="I774" s="78"/>
      <c r="J774" s="77"/>
      <c r="K774" s="126"/>
    </row>
    <row r="775" spans="2:11">
      <c r="B775" s="76"/>
      <c r="C775" s="76"/>
      <c r="D775" s="76"/>
      <c r="E775" s="76"/>
      <c r="F775" s="76"/>
      <c r="G775" s="76"/>
      <c r="I775" s="78"/>
      <c r="J775" s="77"/>
      <c r="K775" s="126"/>
    </row>
    <row r="776" spans="2:11">
      <c r="B776" s="76"/>
      <c r="C776" s="76"/>
      <c r="D776" s="76"/>
      <c r="E776" s="76"/>
      <c r="F776" s="76"/>
      <c r="G776" s="76"/>
      <c r="I776" s="78"/>
      <c r="J776" s="77"/>
      <c r="K776" s="126"/>
    </row>
    <row r="777" spans="2:11" ht="13.5" thickBot="1">
      <c r="B777" s="76"/>
      <c r="C777" s="76"/>
      <c r="D777" s="76"/>
      <c r="E777" s="76"/>
      <c r="F777" s="76"/>
      <c r="I777" s="78"/>
      <c r="J777" s="77"/>
      <c r="K777" s="126"/>
    </row>
    <row r="778" spans="2:11" ht="13.5" thickBot="1">
      <c r="B778" s="472" t="s">
        <v>125</v>
      </c>
      <c r="C778" s="473"/>
      <c r="D778" s="474"/>
      <c r="F778" s="206">
        <f>$F$265</f>
        <v>2020</v>
      </c>
      <c r="I778" s="126"/>
      <c r="J778" s="126"/>
      <c r="K778" s="126"/>
    </row>
    <row r="779" spans="2:11" ht="13.5" thickBot="1">
      <c r="B779" s="461" t="s">
        <v>138</v>
      </c>
      <c r="C779" s="462"/>
      <c r="D779" s="463"/>
      <c r="F779" s="207"/>
      <c r="I779" s="126"/>
      <c r="J779" s="126"/>
      <c r="K779" s="126"/>
    </row>
    <row r="780" spans="2:11" ht="13.5" thickBot="1">
      <c r="H780" s="231" t="s">
        <v>195</v>
      </c>
      <c r="I780" s="126"/>
      <c r="J780" s="126"/>
      <c r="K780" s="126"/>
    </row>
    <row r="781" spans="2:11">
      <c r="B781" s="49" t="s">
        <v>277</v>
      </c>
      <c r="C781" s="50"/>
      <c r="D781" s="51"/>
      <c r="F781" s="223">
        <v>5</v>
      </c>
      <c r="I781" s="126"/>
      <c r="J781" s="126"/>
      <c r="K781" s="126"/>
    </row>
    <row r="782" spans="2:11">
      <c r="B782" s="52" t="s">
        <v>191</v>
      </c>
      <c r="C782" s="24"/>
      <c r="D782" s="53"/>
      <c r="F782" s="224">
        <v>49</v>
      </c>
      <c r="I782" s="126"/>
      <c r="J782" s="126"/>
      <c r="K782" s="126"/>
    </row>
    <row r="783" spans="2:11">
      <c r="B783" s="52" t="s">
        <v>279</v>
      </c>
      <c r="C783" s="24"/>
      <c r="D783" s="53"/>
      <c r="F783" s="225">
        <v>101.6</v>
      </c>
      <c r="I783" s="126"/>
      <c r="J783" s="126"/>
      <c r="K783" s="126"/>
    </row>
    <row r="784" spans="2:11">
      <c r="B784" s="52" t="s">
        <v>121</v>
      </c>
      <c r="C784" s="24"/>
      <c r="D784" s="53"/>
      <c r="F784" s="225">
        <v>33.200000000000003</v>
      </c>
      <c r="I784" s="126"/>
      <c r="J784" s="126"/>
      <c r="K784" s="126"/>
    </row>
    <row r="785" spans="2:11" ht="13.5" thickBot="1">
      <c r="B785" s="54" t="s">
        <v>770</v>
      </c>
      <c r="C785" s="55"/>
      <c r="D785" s="56"/>
      <c r="F785" s="203">
        <v>1085</v>
      </c>
      <c r="G785" s="57"/>
      <c r="I785" s="126"/>
      <c r="J785" s="126"/>
      <c r="K785" s="126"/>
    </row>
    <row r="786" spans="2:11">
      <c r="I786" s="126"/>
      <c r="J786" s="126"/>
      <c r="K786" s="126"/>
    </row>
    <row r="787" spans="2:11">
      <c r="I787" s="126"/>
      <c r="J787" s="126"/>
      <c r="K787" s="126"/>
    </row>
    <row r="788" spans="2:11" ht="13.5" thickBot="1">
      <c r="I788" s="126"/>
      <c r="J788" s="126"/>
      <c r="K788" s="126"/>
    </row>
    <row r="789" spans="2:11" ht="13.5" thickBot="1">
      <c r="B789" s="190" t="s">
        <v>285</v>
      </c>
      <c r="C789" s="191" t="s">
        <v>286</v>
      </c>
      <c r="D789" s="192"/>
      <c r="E789" s="192"/>
      <c r="F789" s="192"/>
      <c r="G789" s="192"/>
      <c r="H789" s="194" t="s">
        <v>287</v>
      </c>
      <c r="I789" s="193" t="s">
        <v>288</v>
      </c>
      <c r="J789" s="194" t="s">
        <v>289</v>
      </c>
      <c r="K789" s="195" t="s">
        <v>24</v>
      </c>
    </row>
    <row r="790" spans="2:11">
      <c r="B790" s="61">
        <v>759</v>
      </c>
      <c r="C790" s="59" t="s">
        <v>685</v>
      </c>
      <c r="D790" s="60"/>
      <c r="E790" s="60"/>
      <c r="F790" s="60"/>
      <c r="G790" s="60"/>
      <c r="H790" s="63">
        <v>20</v>
      </c>
      <c r="I790" s="62">
        <v>39.215686274509807</v>
      </c>
      <c r="J790" s="62">
        <v>34.299999999999997</v>
      </c>
      <c r="K790" s="154">
        <v>1.4307000000000001</v>
      </c>
    </row>
    <row r="791" spans="2:11">
      <c r="B791" s="67">
        <v>137</v>
      </c>
      <c r="C791" s="65" t="s">
        <v>625</v>
      </c>
      <c r="D791" s="66"/>
      <c r="E791" s="66"/>
      <c r="F791" s="66"/>
      <c r="G791" s="66"/>
      <c r="H791" s="69">
        <v>1</v>
      </c>
      <c r="I791" s="68">
        <v>1.9607843137254901</v>
      </c>
      <c r="J791" s="68">
        <v>6</v>
      </c>
      <c r="K791" s="94">
        <v>1.2193000000000001</v>
      </c>
    </row>
    <row r="792" spans="2:11">
      <c r="B792" s="67">
        <v>469</v>
      </c>
      <c r="C792" s="59" t="s">
        <v>650</v>
      </c>
      <c r="D792" s="60"/>
      <c r="E792" s="60"/>
      <c r="F792" s="60"/>
      <c r="G792" s="60"/>
      <c r="H792" s="204">
        <v>1</v>
      </c>
      <c r="I792" s="68">
        <v>1.9607843137254901</v>
      </c>
      <c r="J792" s="72">
        <v>20</v>
      </c>
      <c r="K792" s="155">
        <v>1.0085</v>
      </c>
    </row>
    <row r="793" spans="2:11" ht="13.5" thickBot="1">
      <c r="B793" s="64">
        <v>812</v>
      </c>
      <c r="C793" s="75" t="s">
        <v>687</v>
      </c>
      <c r="D793" s="58"/>
      <c r="E793" s="58"/>
      <c r="F793" s="58"/>
      <c r="G793" s="58"/>
      <c r="H793" s="69">
        <v>1</v>
      </c>
      <c r="I793" s="70">
        <v>1.9607843137254901</v>
      </c>
      <c r="J793" s="68">
        <v>1</v>
      </c>
      <c r="K793" s="156">
        <v>0.78990000000000005</v>
      </c>
    </row>
    <row r="794" spans="2:11" ht="13.5" thickBot="1">
      <c r="B794" s="255" t="s">
        <v>201</v>
      </c>
      <c r="C794" s="81"/>
      <c r="D794" s="81"/>
      <c r="E794" s="81"/>
      <c r="F794" s="81"/>
      <c r="G794" s="81"/>
      <c r="H794" s="259">
        <v>51</v>
      </c>
      <c r="I794" s="256"/>
      <c r="J794" s="257">
        <v>33.200000000000003</v>
      </c>
      <c r="K794" s="258">
        <v>1.3753</v>
      </c>
    </row>
    <row r="795" spans="2:11">
      <c r="B795" s="76"/>
      <c r="C795" s="76"/>
      <c r="D795" s="76"/>
      <c r="E795" s="76"/>
      <c r="F795" s="76"/>
      <c r="G795" s="76"/>
      <c r="I795" s="104"/>
      <c r="J795" s="78"/>
      <c r="K795" s="173"/>
    </row>
    <row r="796" spans="2:11">
      <c r="B796" s="76"/>
      <c r="C796" s="76"/>
      <c r="D796" s="76"/>
      <c r="E796" s="76"/>
      <c r="F796" s="76"/>
      <c r="G796" s="76"/>
      <c r="I796" s="104"/>
      <c r="J796" s="78"/>
      <c r="K796" s="173"/>
    </row>
    <row r="797" spans="2:11">
      <c r="B797" s="76"/>
      <c r="C797" s="76"/>
      <c r="D797" s="76"/>
      <c r="E797" s="76"/>
      <c r="F797" s="76"/>
      <c r="G797" s="76"/>
      <c r="I797" s="104"/>
      <c r="J797" s="78"/>
      <c r="K797" s="173"/>
    </row>
    <row r="798" spans="2:11">
      <c r="B798" s="76"/>
      <c r="C798" s="76"/>
      <c r="D798" s="76"/>
      <c r="E798" s="76"/>
      <c r="F798" s="76"/>
      <c r="G798" s="76"/>
      <c r="I798" s="104"/>
      <c r="J798" s="78"/>
      <c r="K798" s="173"/>
    </row>
    <row r="799" spans="2:11" ht="13.5" thickBot="1">
      <c r="I799" s="126"/>
      <c r="J799" s="126"/>
      <c r="K799" s="126"/>
    </row>
    <row r="800" spans="2:11" ht="13.5" thickBot="1">
      <c r="B800" s="449" t="s">
        <v>331</v>
      </c>
      <c r="C800" s="450"/>
      <c r="D800" s="451"/>
      <c r="F800" s="206">
        <f>$F$265</f>
        <v>2020</v>
      </c>
      <c r="I800" s="126"/>
      <c r="J800" s="126"/>
      <c r="K800" s="126"/>
    </row>
    <row r="801" spans="2:11">
      <c r="B801" t="s">
        <v>195</v>
      </c>
      <c r="F801" s="333"/>
      <c r="I801" s="126"/>
      <c r="J801" s="126"/>
      <c r="K801" s="126"/>
    </row>
    <row r="802" spans="2:11" ht="13.5" thickBot="1">
      <c r="I802" s="126"/>
      <c r="J802" s="126"/>
      <c r="K802" s="126"/>
    </row>
    <row r="803" spans="2:11">
      <c r="B803" s="49" t="s">
        <v>277</v>
      </c>
      <c r="C803" s="50"/>
      <c r="D803" s="51"/>
      <c r="F803" s="221">
        <v>3.2</v>
      </c>
      <c r="I803" s="126"/>
      <c r="J803" s="126"/>
      <c r="K803" s="126"/>
    </row>
    <row r="804" spans="2:11">
      <c r="B804" s="52" t="s">
        <v>191</v>
      </c>
      <c r="C804" s="24"/>
      <c r="D804" s="53"/>
      <c r="F804" s="209">
        <v>10</v>
      </c>
      <c r="I804" s="126"/>
      <c r="J804" s="126"/>
      <c r="K804" s="126"/>
    </row>
    <row r="805" spans="2:11">
      <c r="B805" s="52" t="s">
        <v>284</v>
      </c>
      <c r="C805" s="24"/>
      <c r="D805" s="53"/>
      <c r="F805" s="222">
        <v>80</v>
      </c>
      <c r="I805" s="126"/>
      <c r="J805" s="126"/>
      <c r="K805" s="126"/>
    </row>
    <row r="806" spans="2:11">
      <c r="B806" s="52" t="s">
        <v>279</v>
      </c>
      <c r="C806" s="24"/>
      <c r="D806" s="53"/>
      <c r="F806" s="210">
        <v>20.7</v>
      </c>
      <c r="I806" s="126"/>
      <c r="J806" s="126"/>
      <c r="K806" s="126"/>
    </row>
    <row r="807" spans="2:11">
      <c r="B807" s="52" t="s">
        <v>47</v>
      </c>
      <c r="C807" s="24"/>
      <c r="D807" s="53"/>
      <c r="F807" s="210">
        <v>15.8</v>
      </c>
      <c r="I807" s="126"/>
      <c r="J807" s="126"/>
      <c r="K807" s="126"/>
    </row>
    <row r="808" spans="2:11">
      <c r="B808" s="52" t="s">
        <v>280</v>
      </c>
      <c r="C808" s="24"/>
      <c r="D808" s="53"/>
      <c r="F808" s="209">
        <v>9785</v>
      </c>
      <c r="I808" s="126"/>
      <c r="J808" s="126"/>
      <c r="K808" s="126"/>
    </row>
    <row r="809" spans="2:11">
      <c r="B809" s="52" t="s">
        <v>281</v>
      </c>
      <c r="C809" s="24"/>
      <c r="D809" s="53"/>
      <c r="F809" s="209">
        <v>10965</v>
      </c>
      <c r="I809" s="126"/>
      <c r="J809" s="126"/>
      <c r="K809" s="126"/>
    </row>
    <row r="810" spans="2:11">
      <c r="B810" s="52" t="s">
        <v>282</v>
      </c>
      <c r="C810" s="24"/>
      <c r="D810" s="53"/>
      <c r="F810" s="209">
        <f>SUM(F808:F809)</f>
        <v>20750</v>
      </c>
      <c r="I810" s="126"/>
      <c r="J810" s="126"/>
      <c r="K810" s="126"/>
    </row>
    <row r="811" spans="2:11">
      <c r="B811" s="52" t="s">
        <v>283</v>
      </c>
      <c r="C811" s="24"/>
      <c r="D811" s="53"/>
      <c r="F811" s="210">
        <f>F809/F808</f>
        <v>1.120592743995912</v>
      </c>
      <c r="I811" s="126"/>
      <c r="J811" s="126"/>
      <c r="K811" s="126"/>
    </row>
    <row r="812" spans="2:11">
      <c r="B812" s="52" t="s">
        <v>300</v>
      </c>
      <c r="C812" s="24"/>
      <c r="D812" s="53"/>
      <c r="F812" s="198">
        <v>12</v>
      </c>
      <c r="I812" s="126"/>
      <c r="J812" s="126"/>
      <c r="K812" s="126"/>
    </row>
    <row r="813" spans="2:11">
      <c r="B813" s="52" t="s">
        <v>297</v>
      </c>
      <c r="C813" s="24"/>
      <c r="D813" s="53"/>
      <c r="F813" s="216">
        <v>0</v>
      </c>
      <c r="I813" s="126"/>
      <c r="J813" s="126"/>
      <c r="K813" s="126"/>
    </row>
    <row r="814" spans="2:11">
      <c r="B814" s="52" t="s">
        <v>773</v>
      </c>
      <c r="C814" s="24"/>
      <c r="D814" s="53"/>
      <c r="F814" s="209">
        <v>2478</v>
      </c>
      <c r="I814" s="126"/>
      <c r="J814" s="126"/>
      <c r="K814" s="126"/>
    </row>
    <row r="815" spans="2:11" ht="13.5" thickBot="1">
      <c r="B815" s="54" t="s">
        <v>770</v>
      </c>
      <c r="C815" s="71"/>
      <c r="D815" s="53"/>
      <c r="F815" s="209">
        <v>48</v>
      </c>
      <c r="I815" s="126"/>
      <c r="J815" s="126"/>
      <c r="K815" s="126"/>
    </row>
    <row r="816" spans="2:11">
      <c r="B816" s="50" t="s">
        <v>195</v>
      </c>
      <c r="C816" s="50" t="s">
        <v>195</v>
      </c>
      <c r="D816" s="50"/>
      <c r="E816" s="50"/>
      <c r="F816" s="50"/>
      <c r="I816" s="126"/>
      <c r="J816" s="126"/>
      <c r="K816" s="126"/>
    </row>
    <row r="817" spans="2:11">
      <c r="I817" s="126"/>
      <c r="J817" s="126"/>
      <c r="K817" s="126"/>
    </row>
    <row r="818" spans="2:11" ht="13.5" thickBot="1">
      <c r="I818" s="126"/>
      <c r="J818" s="126"/>
      <c r="K818" s="126"/>
    </row>
    <row r="819" spans="2:11" ht="13.5" thickBot="1">
      <c r="B819" s="190" t="s">
        <v>285</v>
      </c>
      <c r="C819" s="191" t="s">
        <v>286</v>
      </c>
      <c r="D819" s="192"/>
      <c r="E819" s="192"/>
      <c r="F819" s="192"/>
      <c r="G819" s="192"/>
      <c r="H819" s="194" t="s">
        <v>287</v>
      </c>
      <c r="I819" s="193" t="s">
        <v>288</v>
      </c>
      <c r="J819" s="194" t="s">
        <v>289</v>
      </c>
      <c r="K819" s="195" t="s">
        <v>24</v>
      </c>
    </row>
    <row r="820" spans="2:11">
      <c r="B820" s="61">
        <v>385</v>
      </c>
      <c r="C820" s="59" t="s">
        <v>688</v>
      </c>
      <c r="D820" s="60"/>
      <c r="E820" s="60"/>
      <c r="F820" s="60"/>
      <c r="G820" s="60"/>
      <c r="H820" s="63">
        <v>2</v>
      </c>
      <c r="I820" s="62">
        <v>20</v>
      </c>
      <c r="J820" s="62">
        <v>5.5</v>
      </c>
      <c r="K820" s="154">
        <v>0.50429999999999997</v>
      </c>
    </row>
    <row r="821" spans="2:11">
      <c r="B821" s="67">
        <v>361</v>
      </c>
      <c r="C821" s="65" t="s">
        <v>689</v>
      </c>
      <c r="D821" s="66"/>
      <c r="E821" s="66"/>
      <c r="F821" s="66"/>
      <c r="G821" s="66"/>
      <c r="H821" s="69">
        <v>1</v>
      </c>
      <c r="I821" s="68">
        <v>10</v>
      </c>
      <c r="J821" s="68">
        <v>17</v>
      </c>
      <c r="K821" s="94">
        <v>1.7848999999999999</v>
      </c>
    </row>
    <row r="822" spans="2:11">
      <c r="B822" s="67">
        <v>381</v>
      </c>
      <c r="C822" s="59" t="s">
        <v>690</v>
      </c>
      <c r="D822" s="60"/>
      <c r="E822" s="60"/>
      <c r="F822" s="60"/>
      <c r="G822" s="60"/>
      <c r="H822" s="204">
        <v>1</v>
      </c>
      <c r="I822" s="68">
        <v>10</v>
      </c>
      <c r="J822" s="72">
        <v>11</v>
      </c>
      <c r="K822" s="155">
        <v>0.4461</v>
      </c>
    </row>
    <row r="823" spans="2:11" ht="13.5" thickBot="1">
      <c r="B823" s="64">
        <v>723</v>
      </c>
      <c r="C823" s="75" t="s">
        <v>640</v>
      </c>
      <c r="D823" s="58"/>
      <c r="E823" s="58"/>
      <c r="F823" s="58"/>
      <c r="G823" s="58"/>
      <c r="H823" s="69">
        <v>1</v>
      </c>
      <c r="I823" s="70">
        <v>10</v>
      </c>
      <c r="J823" s="68">
        <v>32</v>
      </c>
      <c r="K823" s="156">
        <v>0.51849999999999996</v>
      </c>
    </row>
    <row r="824" spans="2:11" ht="13.5" thickBot="1">
      <c r="B824" s="255" t="s">
        <v>201</v>
      </c>
      <c r="C824" s="81"/>
      <c r="D824" s="81"/>
      <c r="E824" s="81"/>
      <c r="F824" s="81"/>
      <c r="G824" s="81"/>
      <c r="H824" s="259">
        <v>10</v>
      </c>
      <c r="I824" s="256"/>
      <c r="J824" s="257">
        <v>15.9</v>
      </c>
      <c r="K824" s="258">
        <v>0.75160000000000005</v>
      </c>
    </row>
    <row r="825" spans="2:11">
      <c r="I825" s="126"/>
      <c r="J825" s="126"/>
      <c r="K825" s="126"/>
    </row>
    <row r="826" spans="2:11">
      <c r="I826" s="126"/>
      <c r="J826" s="126"/>
      <c r="K826" s="126"/>
    </row>
    <row r="827" spans="2:11">
      <c r="I827" s="126"/>
      <c r="J827" s="126"/>
      <c r="K827" s="126"/>
    </row>
    <row r="828" spans="2:11">
      <c r="I828" s="126"/>
      <c r="J828" s="126"/>
      <c r="K828" s="126"/>
    </row>
    <row r="829" spans="2:11" ht="13.5" thickBot="1">
      <c r="I829" s="126"/>
      <c r="J829" s="126"/>
      <c r="K829" s="126"/>
    </row>
    <row r="830" spans="2:11" ht="13.5" thickBot="1">
      <c r="B830" s="449" t="s">
        <v>196</v>
      </c>
      <c r="C830" s="450"/>
      <c r="D830" s="451"/>
      <c r="F830" s="206">
        <f>$F$265</f>
        <v>2020</v>
      </c>
      <c r="I830" s="126"/>
      <c r="J830" s="126"/>
      <c r="K830" s="126"/>
    </row>
    <row r="831" spans="2:11">
      <c r="B831" t="s">
        <v>195</v>
      </c>
      <c r="F831" s="207"/>
      <c r="I831" s="126"/>
      <c r="J831" s="126"/>
      <c r="K831" s="126"/>
    </row>
    <row r="832" spans="2:11" ht="13.5" thickBot="1">
      <c r="I832" s="126"/>
      <c r="J832" s="126"/>
      <c r="K832" s="126"/>
    </row>
    <row r="833" spans="2:11">
      <c r="B833" s="49" t="s">
        <v>277</v>
      </c>
      <c r="C833" s="50"/>
      <c r="D833" s="51"/>
      <c r="F833" s="221">
        <v>32</v>
      </c>
      <c r="I833" s="126"/>
      <c r="J833" s="126"/>
      <c r="K833" s="126"/>
    </row>
    <row r="834" spans="2:11">
      <c r="B834" s="52" t="s">
        <v>191</v>
      </c>
      <c r="C834" s="24"/>
      <c r="D834" s="53"/>
      <c r="F834" s="209">
        <v>1451</v>
      </c>
      <c r="I834" s="126"/>
      <c r="J834" s="126"/>
      <c r="K834" s="126"/>
    </row>
    <row r="835" spans="2:11">
      <c r="B835" s="52" t="s">
        <v>284</v>
      </c>
      <c r="C835" s="24"/>
      <c r="D835" s="53"/>
      <c r="F835" s="210">
        <f>1159/1451*100</f>
        <v>79.87594762232942</v>
      </c>
      <c r="I835" s="126"/>
      <c r="J835" s="126"/>
      <c r="K835" s="126"/>
    </row>
    <row r="836" spans="2:11">
      <c r="B836" s="52" t="s">
        <v>279</v>
      </c>
      <c r="C836" s="24"/>
      <c r="D836" s="53"/>
      <c r="F836" s="210">
        <v>97.2</v>
      </c>
      <c r="I836" s="126"/>
      <c r="J836" s="126"/>
      <c r="K836" s="126"/>
    </row>
    <row r="837" spans="2:11">
      <c r="B837" s="52" t="s">
        <v>121</v>
      </c>
      <c r="C837" s="24"/>
      <c r="D837" s="53"/>
      <c r="F837" s="210">
        <v>7.9</v>
      </c>
      <c r="I837" s="126"/>
      <c r="J837" s="126"/>
      <c r="K837" s="126"/>
    </row>
    <row r="838" spans="2:11">
      <c r="B838" s="52" t="s">
        <v>280</v>
      </c>
      <c r="C838" s="24"/>
      <c r="D838" s="53"/>
      <c r="F838" s="209">
        <v>6324</v>
      </c>
      <c r="I838" s="126"/>
      <c r="J838" s="126"/>
      <c r="K838" s="126"/>
    </row>
    <row r="839" spans="2:11">
      <c r="B839" s="52" t="s">
        <v>281</v>
      </c>
      <c r="C839" s="24"/>
      <c r="D839" s="53"/>
      <c r="F839" s="209">
        <v>21577</v>
      </c>
      <c r="I839" s="126"/>
      <c r="J839" s="126"/>
      <c r="K839" s="126"/>
    </row>
    <row r="840" spans="2:11">
      <c r="B840" s="52" t="s">
        <v>282</v>
      </c>
      <c r="C840" s="24"/>
      <c r="D840" s="53"/>
      <c r="F840" s="209">
        <f>SUM(F838:F839)</f>
        <v>27901</v>
      </c>
      <c r="I840" s="126"/>
      <c r="J840" s="126"/>
      <c r="K840" s="126"/>
    </row>
    <row r="841" spans="2:11">
      <c r="B841" s="52" t="s">
        <v>283</v>
      </c>
      <c r="C841" s="24"/>
      <c r="D841" s="53"/>
      <c r="F841" s="210">
        <f>F839/F838</f>
        <v>3.411922833649589</v>
      </c>
      <c r="I841" s="126"/>
      <c r="J841" s="126"/>
      <c r="K841" s="126"/>
    </row>
    <row r="842" spans="2:11">
      <c r="B842" s="52" t="s">
        <v>774</v>
      </c>
      <c r="C842" s="24"/>
      <c r="D842" s="53"/>
      <c r="F842" s="202">
        <v>16</v>
      </c>
      <c r="G842" s="57"/>
      <c r="I842" s="126"/>
      <c r="J842" s="126"/>
      <c r="K842" s="126"/>
    </row>
    <row r="843" spans="2:11" ht="13.5" thickBot="1">
      <c r="B843" s="54" t="s">
        <v>770</v>
      </c>
      <c r="C843" s="55"/>
      <c r="D843" s="56"/>
      <c r="E843" s="58"/>
      <c r="F843" s="203">
        <v>2567</v>
      </c>
      <c r="I843" s="126"/>
      <c r="J843" s="126"/>
      <c r="K843" s="126"/>
    </row>
    <row r="844" spans="2:11">
      <c r="B844" s="74"/>
      <c r="C844" s="58"/>
      <c r="D844" s="58"/>
      <c r="E844" s="58"/>
      <c r="F844" s="58"/>
      <c r="G844" s="58"/>
      <c r="H844" s="74"/>
      <c r="I844" s="126"/>
      <c r="J844" s="126"/>
      <c r="K844" s="126"/>
    </row>
    <row r="845" spans="2:11">
      <c r="B845" s="74"/>
      <c r="C845" s="58"/>
      <c r="D845" s="58"/>
      <c r="E845" s="58"/>
      <c r="F845" s="58"/>
      <c r="G845" s="58"/>
      <c r="H845" s="254"/>
      <c r="I845" s="126"/>
      <c r="J845" s="126"/>
      <c r="K845" s="126"/>
    </row>
    <row r="846" spans="2:11" ht="13.5" thickBot="1">
      <c r="I846" s="126"/>
      <c r="J846" s="126"/>
      <c r="K846" s="126"/>
    </row>
    <row r="847" spans="2:11" ht="13.5" thickBot="1">
      <c r="B847" s="190" t="s">
        <v>285</v>
      </c>
      <c r="C847" s="191" t="s">
        <v>286</v>
      </c>
      <c r="D847" s="192"/>
      <c r="E847" s="192"/>
      <c r="F847" s="192"/>
      <c r="G847" s="192"/>
      <c r="H847" s="194" t="s">
        <v>287</v>
      </c>
      <c r="I847" s="193" t="s">
        <v>288</v>
      </c>
      <c r="J847" s="194" t="s">
        <v>289</v>
      </c>
      <c r="K847" s="195" t="s">
        <v>24</v>
      </c>
    </row>
    <row r="848" spans="2:11">
      <c r="B848" s="61">
        <v>284</v>
      </c>
      <c r="C848" s="59" t="s">
        <v>691</v>
      </c>
      <c r="D848" s="60"/>
      <c r="E848" s="60"/>
      <c r="F848" s="60"/>
      <c r="G848" s="60"/>
      <c r="H848" s="63">
        <v>107</v>
      </c>
      <c r="I848" s="62">
        <v>7.6319543509272467</v>
      </c>
      <c r="J848" s="62">
        <v>9.14</v>
      </c>
      <c r="K848" s="154">
        <v>1.0264</v>
      </c>
    </row>
    <row r="849" spans="2:11">
      <c r="B849" s="67">
        <v>282</v>
      </c>
      <c r="C849" s="65" t="s">
        <v>692</v>
      </c>
      <c r="D849" s="66"/>
      <c r="E849" s="66"/>
      <c r="F849" s="66"/>
      <c r="G849" s="66"/>
      <c r="H849" s="69">
        <v>66</v>
      </c>
      <c r="I849" s="68">
        <v>4.7075606276747504</v>
      </c>
      <c r="J849" s="68">
        <v>10.210000000000001</v>
      </c>
      <c r="K849" s="94">
        <v>0.86960000000000004</v>
      </c>
    </row>
    <row r="850" spans="2:11">
      <c r="B850" s="67">
        <v>254</v>
      </c>
      <c r="C850" s="59" t="s">
        <v>432</v>
      </c>
      <c r="D850" s="60"/>
      <c r="E850" s="60"/>
      <c r="F850" s="60"/>
      <c r="G850" s="60"/>
      <c r="H850" s="204">
        <v>41</v>
      </c>
      <c r="I850" s="68">
        <v>2.9243937232524964</v>
      </c>
      <c r="J850" s="72">
        <v>5.63</v>
      </c>
      <c r="K850" s="155">
        <v>0.74790000000000001</v>
      </c>
    </row>
    <row r="851" spans="2:11">
      <c r="B851" s="64">
        <v>281</v>
      </c>
      <c r="C851" s="75" t="s">
        <v>693</v>
      </c>
      <c r="D851" s="58"/>
      <c r="E851" s="58"/>
      <c r="F851" s="58"/>
      <c r="G851" s="58"/>
      <c r="H851" s="69">
        <v>37</v>
      </c>
      <c r="I851" s="70">
        <v>2.6390870185449358</v>
      </c>
      <c r="J851" s="68">
        <v>13.78</v>
      </c>
      <c r="K851" s="156">
        <v>1.1916</v>
      </c>
    </row>
    <row r="852" spans="2:11" ht="13.5" thickBot="1">
      <c r="B852" s="64">
        <v>253</v>
      </c>
      <c r="C852" s="75" t="s">
        <v>694</v>
      </c>
      <c r="D852" s="73"/>
      <c r="E852" s="73"/>
      <c r="F852" s="73"/>
      <c r="G852" s="73"/>
      <c r="H852" s="69">
        <v>37</v>
      </c>
      <c r="I852" s="93">
        <v>2.6390870185449358</v>
      </c>
      <c r="J852" s="68">
        <v>5.14</v>
      </c>
      <c r="K852" s="94">
        <v>0.79039999999999999</v>
      </c>
    </row>
    <row r="853" spans="2:11" ht="13.5" thickBot="1">
      <c r="B853" s="255" t="s">
        <v>201</v>
      </c>
      <c r="C853" s="81"/>
      <c r="D853" s="81"/>
      <c r="E853" s="81"/>
      <c r="F853" s="81"/>
      <c r="G853" s="81"/>
      <c r="H853" s="259">
        <v>1402</v>
      </c>
      <c r="I853" s="256"/>
      <c r="J853" s="257">
        <v>8.0299999999999994</v>
      </c>
      <c r="K853" s="258">
        <v>1.0423</v>
      </c>
    </row>
    <row r="854" spans="2:11">
      <c r="B854" s="76"/>
      <c r="C854" s="76"/>
      <c r="D854" s="76"/>
      <c r="E854" s="76"/>
      <c r="F854" s="76"/>
      <c r="G854" s="76"/>
      <c r="I854" s="78"/>
      <c r="J854" s="77"/>
      <c r="K854" s="126"/>
    </row>
    <row r="855" spans="2:11">
      <c r="B855" s="76"/>
      <c r="C855" s="76"/>
      <c r="D855" s="76"/>
      <c r="E855" s="76"/>
      <c r="F855" s="76"/>
      <c r="G855" s="76"/>
      <c r="I855" s="78"/>
      <c r="J855" s="77"/>
      <c r="K855" s="126"/>
    </row>
    <row r="856" spans="2:11">
      <c r="B856" s="76"/>
      <c r="C856" s="76"/>
      <c r="D856" s="76"/>
      <c r="E856" s="76"/>
      <c r="F856" s="76"/>
      <c r="G856" s="76"/>
      <c r="I856" s="78"/>
      <c r="J856" s="77"/>
      <c r="K856" s="126"/>
    </row>
    <row r="857" spans="2:11">
      <c r="B857" s="76"/>
      <c r="C857" s="76"/>
      <c r="D857" s="76"/>
      <c r="E857" s="76"/>
      <c r="F857" s="76"/>
      <c r="G857" s="76"/>
      <c r="I857" s="78"/>
      <c r="J857" s="77"/>
      <c r="K857" s="126"/>
    </row>
    <row r="858" spans="2:11" ht="13.5" thickBot="1">
      <c r="I858" s="126"/>
      <c r="J858" s="126"/>
      <c r="K858" s="126"/>
    </row>
    <row r="859" spans="2:11" ht="13.5" thickBot="1">
      <c r="B859" s="449" t="s">
        <v>698</v>
      </c>
      <c r="C859" s="450"/>
      <c r="D859" s="451"/>
      <c r="F859" s="206">
        <f>$F$265</f>
        <v>2020</v>
      </c>
      <c r="I859" s="126"/>
      <c r="J859" s="126"/>
      <c r="K859" s="126"/>
    </row>
    <row r="860" spans="2:11">
      <c r="B860" t="s">
        <v>195</v>
      </c>
      <c r="F860" s="207"/>
      <c r="I860" s="126"/>
      <c r="J860" s="126"/>
      <c r="K860" s="126"/>
    </row>
    <row r="861" spans="2:11" ht="13.5" thickBot="1">
      <c r="I861" s="126"/>
      <c r="J861" s="126"/>
      <c r="K861" s="126"/>
    </row>
    <row r="862" spans="2:11">
      <c r="B862" s="49" t="s">
        <v>277</v>
      </c>
      <c r="C862" s="50"/>
      <c r="D862" s="51"/>
      <c r="F862" s="221">
        <v>10</v>
      </c>
      <c r="I862" s="126"/>
      <c r="J862" s="126"/>
      <c r="K862" s="126"/>
    </row>
    <row r="863" spans="2:11">
      <c r="B863" s="52" t="s">
        <v>191</v>
      </c>
      <c r="C863" s="24"/>
      <c r="D863" s="53"/>
      <c r="F863" s="209">
        <v>457</v>
      </c>
      <c r="I863" s="126"/>
      <c r="J863" s="126"/>
      <c r="K863" s="126"/>
    </row>
    <row r="864" spans="2:11">
      <c r="B864" s="52" t="s">
        <v>284</v>
      </c>
      <c r="C864" s="24"/>
      <c r="D864" s="53"/>
      <c r="F864" s="210">
        <v>54.05</v>
      </c>
      <c r="I864" s="126"/>
      <c r="J864" s="126"/>
      <c r="K864" s="126"/>
    </row>
    <row r="865" spans="2:11">
      <c r="B865" s="52" t="s">
        <v>279</v>
      </c>
      <c r="C865" s="24"/>
      <c r="D865" s="53"/>
      <c r="F865" s="210">
        <v>68.900000000000006</v>
      </c>
      <c r="I865" s="126"/>
      <c r="J865" s="126"/>
      <c r="K865" s="126"/>
    </row>
    <row r="866" spans="2:11" ht="13.5" thickBot="1">
      <c r="B866" s="54" t="s">
        <v>121</v>
      </c>
      <c r="C866" s="55"/>
      <c r="D866" s="56"/>
      <c r="F866" s="228">
        <v>5.5</v>
      </c>
      <c r="I866" s="126"/>
      <c r="J866" s="126"/>
      <c r="K866" s="126"/>
    </row>
    <row r="867" spans="2:11">
      <c r="B867" s="74"/>
      <c r="C867" s="58"/>
      <c r="D867" s="58"/>
      <c r="E867" s="58"/>
      <c r="F867" s="58"/>
      <c r="G867" s="58"/>
      <c r="H867" s="74"/>
      <c r="I867" s="126"/>
      <c r="J867" s="126"/>
      <c r="K867" s="126"/>
    </row>
    <row r="868" spans="2:11">
      <c r="B868" s="74"/>
      <c r="C868" s="58"/>
      <c r="D868" s="58"/>
      <c r="E868" s="58"/>
      <c r="F868" s="58"/>
      <c r="G868" s="58"/>
      <c r="H868" s="254"/>
      <c r="I868" s="126"/>
      <c r="J868" s="126"/>
      <c r="K868" s="126"/>
    </row>
    <row r="869" spans="2:11" ht="13.5" thickBot="1">
      <c r="I869" s="126"/>
      <c r="J869" s="126"/>
      <c r="K869" s="126"/>
    </row>
    <row r="870" spans="2:11" ht="13.5" thickBot="1">
      <c r="B870" s="190" t="s">
        <v>285</v>
      </c>
      <c r="C870" s="191" t="s">
        <v>286</v>
      </c>
      <c r="D870" s="192"/>
      <c r="E870" s="192"/>
      <c r="F870" s="192"/>
      <c r="G870" s="192"/>
      <c r="H870" s="194" t="s">
        <v>287</v>
      </c>
      <c r="I870" s="193" t="s">
        <v>288</v>
      </c>
      <c r="J870" s="194" t="s">
        <v>289</v>
      </c>
      <c r="K870" s="195" t="s">
        <v>24</v>
      </c>
    </row>
    <row r="871" spans="2:11">
      <c r="B871" s="61">
        <v>280</v>
      </c>
      <c r="C871" s="59" t="s">
        <v>701</v>
      </c>
      <c r="D871" s="60"/>
      <c r="E871" s="60"/>
      <c r="F871" s="60"/>
      <c r="G871" s="60"/>
      <c r="H871" s="63">
        <v>27</v>
      </c>
      <c r="I871" s="62">
        <v>5.8568329718004337</v>
      </c>
      <c r="J871" s="62">
        <v>7.22</v>
      </c>
      <c r="K871" s="154">
        <v>0.92359999999999998</v>
      </c>
    </row>
    <row r="872" spans="2:11">
      <c r="B872" s="67">
        <v>681</v>
      </c>
      <c r="C872" s="65" t="s">
        <v>702</v>
      </c>
      <c r="D872" s="66"/>
      <c r="E872" s="66"/>
      <c r="F872" s="66"/>
      <c r="G872" s="66"/>
      <c r="H872" s="69">
        <v>23</v>
      </c>
      <c r="I872" s="68">
        <v>4.9891540130151846</v>
      </c>
      <c r="J872" s="68">
        <v>1.43</v>
      </c>
      <c r="K872" s="94">
        <v>1.3426</v>
      </c>
    </row>
    <row r="873" spans="2:11">
      <c r="B873" s="67">
        <v>279</v>
      </c>
      <c r="C873" s="59" t="s">
        <v>703</v>
      </c>
      <c r="D873" s="60"/>
      <c r="E873" s="60"/>
      <c r="F873" s="60"/>
      <c r="G873" s="60"/>
      <c r="H873" s="204">
        <v>22</v>
      </c>
      <c r="I873" s="68">
        <v>4.7722342733188716</v>
      </c>
      <c r="J873" s="72">
        <v>7.45</v>
      </c>
      <c r="K873" s="155">
        <v>0.93359999999999999</v>
      </c>
    </row>
    <row r="874" spans="2:11">
      <c r="B874" s="64">
        <v>264</v>
      </c>
      <c r="C874" s="75" t="s">
        <v>704</v>
      </c>
      <c r="D874" s="58"/>
      <c r="E874" s="58"/>
      <c r="F874" s="58"/>
      <c r="G874" s="58"/>
      <c r="H874" s="69">
        <v>17</v>
      </c>
      <c r="I874" s="70">
        <v>3.6876355748373104</v>
      </c>
      <c r="J874" s="68">
        <v>2.35</v>
      </c>
      <c r="K874" s="156">
        <v>1.5023</v>
      </c>
    </row>
    <row r="875" spans="2:11" ht="13.5" thickBot="1">
      <c r="B875" s="64">
        <v>284</v>
      </c>
      <c r="C875" s="75" t="s">
        <v>691</v>
      </c>
      <c r="D875" s="73"/>
      <c r="E875" s="73"/>
      <c r="F875" s="73"/>
      <c r="G875" s="73"/>
      <c r="H875" s="69">
        <v>13</v>
      </c>
      <c r="I875" s="93">
        <v>2.8199566160520608</v>
      </c>
      <c r="J875" s="68">
        <v>8.23</v>
      </c>
      <c r="K875" s="94">
        <v>1.3288</v>
      </c>
    </row>
    <row r="876" spans="2:11" ht="13.5" thickBot="1">
      <c r="B876" s="255" t="s">
        <v>201</v>
      </c>
      <c r="C876" s="81"/>
      <c r="D876" s="81"/>
      <c r="E876" s="81"/>
      <c r="F876" s="81"/>
      <c r="G876" s="81"/>
      <c r="H876" s="259">
        <v>461</v>
      </c>
      <c r="I876" s="256"/>
      <c r="J876" s="257">
        <v>5.65</v>
      </c>
      <c r="K876" s="258">
        <v>1.169</v>
      </c>
    </row>
    <row r="877" spans="2:11">
      <c r="B877" s="76"/>
      <c r="C877" s="76"/>
      <c r="D877" s="76"/>
      <c r="E877" s="76"/>
      <c r="F877" s="76"/>
      <c r="G877" s="76"/>
      <c r="I877" s="78"/>
      <c r="J877" s="77"/>
      <c r="K877" s="126"/>
    </row>
    <row r="878" spans="2:11">
      <c r="B878" s="76"/>
      <c r="C878" s="76"/>
      <c r="D878" s="76"/>
      <c r="E878" s="76"/>
      <c r="F878" s="76"/>
      <c r="G878" s="76"/>
      <c r="I878" s="78"/>
      <c r="J878" s="77"/>
      <c r="K878" s="126"/>
    </row>
    <row r="879" spans="2:11">
      <c r="B879" s="76"/>
      <c r="C879" s="76"/>
      <c r="D879" s="76"/>
      <c r="E879" s="76"/>
      <c r="F879" s="76"/>
      <c r="G879" s="76"/>
      <c r="I879" s="78"/>
      <c r="J879" s="77"/>
      <c r="K879" s="126"/>
    </row>
    <row r="880" spans="2:11">
      <c r="B880" s="76"/>
      <c r="C880" s="76"/>
      <c r="D880" s="76"/>
      <c r="E880" s="76"/>
      <c r="F880" s="76"/>
      <c r="G880" s="76"/>
      <c r="I880" s="78"/>
      <c r="J880" s="77"/>
      <c r="K880" s="126"/>
    </row>
    <row r="881" spans="2:11" ht="13.5" thickBot="1">
      <c r="B881" s="76"/>
      <c r="C881" s="76"/>
      <c r="D881" s="76"/>
      <c r="E881" s="76"/>
      <c r="F881" s="76"/>
      <c r="G881" s="76"/>
      <c r="I881" s="78"/>
      <c r="J881" s="77"/>
      <c r="K881" s="126"/>
    </row>
    <row r="882" spans="2:11" ht="13.5" thickBot="1">
      <c r="B882" s="449" t="s">
        <v>699</v>
      </c>
      <c r="C882" s="450"/>
      <c r="D882" s="451"/>
      <c r="F882" s="206">
        <f>$F$265</f>
        <v>2020</v>
      </c>
      <c r="I882" s="126"/>
      <c r="J882" s="126"/>
      <c r="K882" s="126"/>
    </row>
    <row r="883" spans="2:11">
      <c r="B883" t="s">
        <v>195</v>
      </c>
      <c r="F883" s="207"/>
      <c r="I883" s="126"/>
      <c r="J883" s="126"/>
      <c r="K883" s="126"/>
    </row>
    <row r="884" spans="2:11" ht="13.5" thickBot="1">
      <c r="I884" s="126"/>
      <c r="J884" s="126"/>
      <c r="K884" s="126"/>
    </row>
    <row r="885" spans="2:11">
      <c r="B885" s="49" t="s">
        <v>277</v>
      </c>
      <c r="C885" s="50"/>
      <c r="D885" s="51"/>
      <c r="F885" s="221">
        <v>10</v>
      </c>
      <c r="I885" s="126"/>
      <c r="J885" s="126"/>
      <c r="K885" s="126"/>
    </row>
    <row r="886" spans="2:11">
      <c r="B886" s="52" t="s">
        <v>191</v>
      </c>
      <c r="C886" s="24"/>
      <c r="D886" s="53"/>
      <c r="F886" s="209">
        <v>501</v>
      </c>
      <c r="I886" s="126"/>
      <c r="J886" s="126"/>
      <c r="K886" s="126"/>
    </row>
    <row r="887" spans="2:11">
      <c r="B887" s="52" t="s">
        <v>284</v>
      </c>
      <c r="C887" s="24"/>
      <c r="D887" s="53"/>
      <c r="F887" s="210">
        <v>87.43</v>
      </c>
      <c r="I887" s="126"/>
      <c r="J887" s="126"/>
      <c r="K887" s="126"/>
    </row>
    <row r="888" spans="2:11">
      <c r="B888" s="52" t="s">
        <v>279</v>
      </c>
      <c r="C888" s="24"/>
      <c r="D888" s="53"/>
      <c r="F888" s="210">
        <v>149.6</v>
      </c>
      <c r="I888" s="126"/>
      <c r="J888" s="126"/>
      <c r="K888" s="126"/>
    </row>
    <row r="889" spans="2:11" ht="13.5" thickBot="1">
      <c r="B889" s="54" t="s">
        <v>121</v>
      </c>
      <c r="C889" s="55"/>
      <c r="D889" s="56"/>
      <c r="F889" s="228">
        <v>11.5</v>
      </c>
      <c r="I889" s="126"/>
      <c r="J889" s="126"/>
      <c r="K889" s="126"/>
    </row>
    <row r="890" spans="2:11">
      <c r="B890" s="74"/>
      <c r="C890" s="58"/>
      <c r="D890" s="58"/>
      <c r="E890" s="58"/>
      <c r="F890" s="58"/>
      <c r="G890" s="58"/>
      <c r="H890" s="74"/>
      <c r="I890" s="126"/>
      <c r="J890" s="126"/>
      <c r="K890" s="126"/>
    </row>
    <row r="891" spans="2:11">
      <c r="B891" s="74"/>
      <c r="C891" s="58"/>
      <c r="D891" s="58"/>
      <c r="E891" s="58"/>
      <c r="F891" s="58"/>
      <c r="G891" s="58"/>
      <c r="H891" s="254"/>
      <c r="I891" s="126"/>
      <c r="J891" s="126"/>
      <c r="K891" s="126"/>
    </row>
    <row r="892" spans="2:11" ht="13.5" thickBot="1">
      <c r="I892" s="126"/>
      <c r="J892" s="126"/>
      <c r="K892" s="126"/>
    </row>
    <row r="893" spans="2:11" ht="13.5" thickBot="1">
      <c r="B893" s="190" t="s">
        <v>285</v>
      </c>
      <c r="C893" s="191" t="s">
        <v>286</v>
      </c>
      <c r="D893" s="192"/>
      <c r="E893" s="192"/>
      <c r="F893" s="192"/>
      <c r="G893" s="192"/>
      <c r="H893" s="194" t="s">
        <v>287</v>
      </c>
      <c r="I893" s="193" t="s">
        <v>288</v>
      </c>
      <c r="J893" s="194" t="s">
        <v>289</v>
      </c>
      <c r="K893" s="195" t="s">
        <v>24</v>
      </c>
    </row>
    <row r="894" spans="2:11">
      <c r="B894" s="61">
        <v>284</v>
      </c>
      <c r="C894" s="59" t="s">
        <v>691</v>
      </c>
      <c r="D894" s="60"/>
      <c r="E894" s="60"/>
      <c r="F894" s="60"/>
      <c r="G894" s="60"/>
      <c r="H894" s="63">
        <v>94</v>
      </c>
      <c r="I894" s="62">
        <v>20</v>
      </c>
      <c r="J894" s="62">
        <v>9.27</v>
      </c>
      <c r="K894" s="154">
        <v>0.98460000000000003</v>
      </c>
    </row>
    <row r="895" spans="2:11">
      <c r="B895" s="67">
        <v>282</v>
      </c>
      <c r="C895" s="65" t="s">
        <v>692</v>
      </c>
      <c r="D895" s="66"/>
      <c r="E895" s="66"/>
      <c r="F895" s="66"/>
      <c r="G895" s="66"/>
      <c r="H895" s="69">
        <v>63</v>
      </c>
      <c r="I895" s="68">
        <v>13.404255319148936</v>
      </c>
      <c r="J895" s="68">
        <v>10.4</v>
      </c>
      <c r="K895" s="94">
        <v>0.88539999999999996</v>
      </c>
    </row>
    <row r="896" spans="2:11">
      <c r="B896" s="67">
        <v>281</v>
      </c>
      <c r="C896" s="59" t="s">
        <v>693</v>
      </c>
      <c r="D896" s="60"/>
      <c r="E896" s="60"/>
      <c r="F896" s="60"/>
      <c r="G896" s="60"/>
      <c r="H896" s="204">
        <v>26</v>
      </c>
      <c r="I896" s="68">
        <v>5.5319148936170217</v>
      </c>
      <c r="J896" s="72">
        <v>18.38</v>
      </c>
      <c r="K896" s="155">
        <v>1.2122999999999999</v>
      </c>
    </row>
    <row r="897" spans="2:11">
      <c r="B897" s="64">
        <v>813</v>
      </c>
      <c r="C897" s="75" t="s">
        <v>705</v>
      </c>
      <c r="D897" s="58"/>
      <c r="E897" s="58"/>
      <c r="F897" s="58"/>
      <c r="G897" s="58"/>
      <c r="H897" s="69">
        <v>9</v>
      </c>
      <c r="I897" s="70">
        <v>1.9148936170212767</v>
      </c>
      <c r="J897" s="68">
        <v>10</v>
      </c>
      <c r="K897" s="156">
        <v>0.92510000000000003</v>
      </c>
    </row>
    <row r="898" spans="2:11" ht="13.5" thickBot="1">
      <c r="B898" s="64">
        <v>261</v>
      </c>
      <c r="C898" s="75" t="s">
        <v>706</v>
      </c>
      <c r="D898" s="73"/>
      <c r="E898" s="73"/>
      <c r="F898" s="73"/>
      <c r="G898" s="73"/>
      <c r="H898" s="69">
        <v>8</v>
      </c>
      <c r="I898" s="93">
        <v>1.7021276595744681</v>
      </c>
      <c r="J898" s="68">
        <v>25.13</v>
      </c>
      <c r="K898" s="94">
        <v>2.4990999999999999</v>
      </c>
    </row>
    <row r="899" spans="2:11" ht="13.5" thickBot="1">
      <c r="B899" s="255" t="s">
        <v>201</v>
      </c>
      <c r="C899" s="81"/>
      <c r="D899" s="81"/>
      <c r="E899" s="81"/>
      <c r="F899" s="81"/>
      <c r="G899" s="81"/>
      <c r="H899" s="259">
        <v>470</v>
      </c>
      <c r="I899" s="256"/>
      <c r="J899" s="257">
        <v>11.67</v>
      </c>
      <c r="K899" s="258">
        <v>1.1460999999999999</v>
      </c>
    </row>
    <row r="900" spans="2:11">
      <c r="B900" s="76"/>
      <c r="C900" s="76"/>
      <c r="D900" s="76"/>
      <c r="E900" s="76"/>
      <c r="F900" s="76"/>
      <c r="G900" s="76"/>
      <c r="I900" s="78"/>
      <c r="J900" s="77"/>
      <c r="K900" s="126"/>
    </row>
    <row r="901" spans="2:11">
      <c r="B901" s="76"/>
      <c r="C901" s="76"/>
      <c r="D901" s="76"/>
      <c r="E901" s="76"/>
      <c r="F901" s="76"/>
      <c r="G901" s="76"/>
      <c r="I901" s="78"/>
      <c r="J901" s="77"/>
      <c r="K901" s="126"/>
    </row>
    <row r="902" spans="2:11">
      <c r="B902" s="76"/>
      <c r="C902" s="76"/>
      <c r="D902" s="76"/>
      <c r="E902" s="76"/>
      <c r="F902" s="76"/>
      <c r="G902" s="76"/>
      <c r="I902" s="78"/>
      <c r="J902" s="77"/>
      <c r="K902" s="126"/>
    </row>
    <row r="903" spans="2:11">
      <c r="B903" s="76"/>
      <c r="C903" s="76"/>
      <c r="D903" s="76"/>
      <c r="E903" s="76"/>
      <c r="F903" s="76"/>
      <c r="G903" s="76"/>
      <c r="I903" s="78"/>
      <c r="J903" s="77"/>
      <c r="K903" s="126"/>
    </row>
    <row r="904" spans="2:11" ht="13.5" thickBot="1">
      <c r="B904" s="76"/>
      <c r="C904" s="76"/>
      <c r="D904" s="76"/>
      <c r="E904" s="76"/>
      <c r="F904" s="76"/>
      <c r="G904" s="76"/>
      <c r="I904" s="78"/>
      <c r="J904" s="77"/>
      <c r="K904" s="126"/>
    </row>
    <row r="905" spans="2:11" ht="13.5" thickBot="1">
      <c r="B905" s="449" t="s">
        <v>700</v>
      </c>
      <c r="C905" s="450"/>
      <c r="D905" s="451"/>
      <c r="F905" s="206">
        <f>$F$265</f>
        <v>2020</v>
      </c>
      <c r="I905" s="126"/>
      <c r="J905" s="126"/>
      <c r="K905" s="126"/>
    </row>
    <row r="906" spans="2:11">
      <c r="B906" t="s">
        <v>195</v>
      </c>
      <c r="F906" s="207"/>
      <c r="I906" s="126"/>
      <c r="J906" s="126"/>
      <c r="K906" s="126"/>
    </row>
    <row r="907" spans="2:11" ht="13.5" thickBot="1">
      <c r="I907" s="126"/>
      <c r="J907" s="126"/>
      <c r="K907" s="126"/>
    </row>
    <row r="908" spans="2:11">
      <c r="B908" s="49" t="s">
        <v>277</v>
      </c>
      <c r="C908" s="50"/>
      <c r="D908" s="51"/>
      <c r="F908" s="221">
        <v>12</v>
      </c>
      <c r="I908" s="126"/>
      <c r="J908" s="126"/>
      <c r="K908" s="126"/>
    </row>
    <row r="909" spans="2:11">
      <c r="B909" s="52" t="s">
        <v>191</v>
      </c>
      <c r="C909" s="24"/>
      <c r="D909" s="53"/>
      <c r="F909" s="209">
        <v>493</v>
      </c>
      <c r="I909" s="126"/>
      <c r="J909" s="126"/>
      <c r="K909" s="126"/>
    </row>
    <row r="910" spans="2:11">
      <c r="B910" s="52" t="s">
        <v>284</v>
      </c>
      <c r="C910" s="24"/>
      <c r="D910" s="53"/>
      <c r="F910" s="210">
        <v>96.15</v>
      </c>
      <c r="I910" s="126"/>
      <c r="J910" s="126"/>
      <c r="K910" s="126"/>
    </row>
    <row r="911" spans="2:11">
      <c r="B911" s="52" t="s">
        <v>279</v>
      </c>
      <c r="C911" s="24"/>
      <c r="D911" s="53"/>
      <c r="F911" s="210">
        <v>77.099999999999994</v>
      </c>
      <c r="I911" s="126"/>
      <c r="J911" s="126"/>
      <c r="K911" s="126"/>
    </row>
    <row r="912" spans="2:11" ht="13.5" thickBot="1">
      <c r="B912" s="54" t="s">
        <v>121</v>
      </c>
      <c r="C912" s="55"/>
      <c r="D912" s="56"/>
      <c r="F912" s="228">
        <v>6.6</v>
      </c>
      <c r="I912" s="126"/>
      <c r="J912" s="126"/>
      <c r="K912" s="126"/>
    </row>
    <row r="913" spans="2:11">
      <c r="B913" s="74"/>
      <c r="C913" s="58"/>
      <c r="D913" s="58"/>
      <c r="E913" s="58"/>
      <c r="F913" s="58"/>
      <c r="G913" s="58"/>
      <c r="H913" s="74"/>
      <c r="I913" s="126"/>
      <c r="J913" s="126"/>
      <c r="K913" s="126"/>
    </row>
    <row r="914" spans="2:11">
      <c r="B914" s="74"/>
      <c r="C914" s="58"/>
      <c r="D914" s="58"/>
      <c r="E914" s="58"/>
      <c r="F914" s="58"/>
      <c r="G914" s="58"/>
      <c r="H914" s="254"/>
      <c r="I914" s="126"/>
      <c r="J914" s="126"/>
      <c r="K914" s="126"/>
    </row>
    <row r="915" spans="2:11" ht="13.5" thickBot="1">
      <c r="I915" s="126"/>
      <c r="J915" s="126"/>
      <c r="K915" s="126"/>
    </row>
    <row r="916" spans="2:11" ht="13.5" thickBot="1">
      <c r="B916" s="190" t="s">
        <v>285</v>
      </c>
      <c r="C916" s="191" t="s">
        <v>286</v>
      </c>
      <c r="D916" s="192"/>
      <c r="E916" s="192"/>
      <c r="F916" s="192"/>
      <c r="G916" s="192"/>
      <c r="H916" s="194" t="s">
        <v>287</v>
      </c>
      <c r="I916" s="193" t="s">
        <v>288</v>
      </c>
      <c r="J916" s="194" t="s">
        <v>289</v>
      </c>
      <c r="K916" s="195" t="s">
        <v>24</v>
      </c>
    </row>
    <row r="917" spans="2:11">
      <c r="B917" s="61">
        <v>254</v>
      </c>
      <c r="C917" s="59" t="s">
        <v>432</v>
      </c>
      <c r="D917" s="60"/>
      <c r="E917" s="60"/>
      <c r="F917" s="60"/>
      <c r="G917" s="60"/>
      <c r="H917" s="63">
        <v>36</v>
      </c>
      <c r="I917" s="62">
        <v>7.6433121019108281</v>
      </c>
      <c r="J917" s="62">
        <v>5.17</v>
      </c>
      <c r="K917" s="154">
        <v>0.70420000000000005</v>
      </c>
    </row>
    <row r="918" spans="2:11">
      <c r="B918" s="67">
        <v>253</v>
      </c>
      <c r="C918" s="65" t="s">
        <v>694</v>
      </c>
      <c r="D918" s="66"/>
      <c r="E918" s="66"/>
      <c r="F918" s="66"/>
      <c r="G918" s="66"/>
      <c r="H918" s="69">
        <v>30</v>
      </c>
      <c r="I918" s="68">
        <v>6.369426751592357</v>
      </c>
      <c r="J918" s="68">
        <v>5.0999999999999996</v>
      </c>
      <c r="K918" s="94">
        <v>0.78700000000000003</v>
      </c>
    </row>
    <row r="919" spans="2:11">
      <c r="B919" s="67">
        <v>241</v>
      </c>
      <c r="C919" s="59" t="s">
        <v>707</v>
      </c>
      <c r="D919" s="60"/>
      <c r="E919" s="60"/>
      <c r="F919" s="60"/>
      <c r="G919" s="60"/>
      <c r="H919" s="204">
        <v>27</v>
      </c>
      <c r="I919" s="68">
        <v>5.7324840764331206</v>
      </c>
      <c r="J919" s="72">
        <v>6.3</v>
      </c>
      <c r="K919" s="155">
        <v>0.94979999999999998</v>
      </c>
    </row>
    <row r="920" spans="2:11">
      <c r="B920" s="64">
        <v>244</v>
      </c>
      <c r="C920" s="75" t="s">
        <v>708</v>
      </c>
      <c r="D920" s="58"/>
      <c r="E920" s="58"/>
      <c r="F920" s="58"/>
      <c r="G920" s="58"/>
      <c r="H920" s="69">
        <v>20</v>
      </c>
      <c r="I920" s="70">
        <v>4.2462845010615711</v>
      </c>
      <c r="J920" s="68">
        <v>6.1</v>
      </c>
      <c r="K920" s="156">
        <v>0.621</v>
      </c>
    </row>
    <row r="921" spans="2:11" ht="13.5" thickBot="1">
      <c r="B921" s="64">
        <v>245</v>
      </c>
      <c r="C921" s="75" t="s">
        <v>709</v>
      </c>
      <c r="D921" s="73"/>
      <c r="E921" s="73"/>
      <c r="F921" s="73"/>
      <c r="G921" s="73"/>
      <c r="H921" s="69">
        <v>20</v>
      </c>
      <c r="I921" s="93">
        <v>4.2462845010615711</v>
      </c>
      <c r="J921" s="68">
        <v>12.1</v>
      </c>
      <c r="K921" s="94">
        <v>0.71660000000000001</v>
      </c>
    </row>
    <row r="922" spans="2:11" ht="13.5" thickBot="1">
      <c r="B922" s="255" t="s">
        <v>201</v>
      </c>
      <c r="C922" s="81"/>
      <c r="D922" s="81"/>
      <c r="E922" s="81"/>
      <c r="F922" s="81"/>
      <c r="G922" s="81"/>
      <c r="H922" s="259">
        <v>471</v>
      </c>
      <c r="I922" s="256"/>
      <c r="J922" s="257">
        <v>6.73</v>
      </c>
      <c r="K922" s="258">
        <v>0.81940000000000002</v>
      </c>
    </row>
    <row r="923" spans="2:11">
      <c r="B923" s="76"/>
      <c r="C923" s="76"/>
      <c r="D923" s="76"/>
      <c r="E923" s="76"/>
      <c r="F923" s="76"/>
      <c r="G923" s="76"/>
      <c r="I923" s="78"/>
      <c r="J923" s="77"/>
      <c r="K923" s="126"/>
    </row>
    <row r="924" spans="2:11">
      <c r="B924" s="76"/>
      <c r="C924" s="76"/>
      <c r="D924" s="76"/>
      <c r="E924" s="76"/>
      <c r="F924" s="76"/>
      <c r="G924" s="76"/>
      <c r="I924" s="78"/>
      <c r="J924" s="77"/>
      <c r="K924" s="126"/>
    </row>
    <row r="925" spans="2:11">
      <c r="B925" s="76"/>
      <c r="C925" s="76"/>
      <c r="D925" s="76"/>
      <c r="E925" s="76"/>
      <c r="F925" s="76"/>
      <c r="G925" s="76"/>
      <c r="I925" s="78"/>
      <c r="J925" s="77"/>
      <c r="K925" s="126"/>
    </row>
    <row r="926" spans="2:11">
      <c r="B926" s="76"/>
      <c r="C926" s="76"/>
      <c r="D926" s="76"/>
      <c r="E926" s="76"/>
      <c r="F926" s="76"/>
      <c r="G926" s="76"/>
      <c r="I926" s="78"/>
      <c r="J926" s="77"/>
      <c r="K926" s="126"/>
    </row>
    <row r="927" spans="2:11" ht="13.5" thickBot="1">
      <c r="I927" s="126"/>
      <c r="J927" s="126"/>
      <c r="K927" s="126"/>
    </row>
    <row r="928" spans="2:11" ht="13.5" thickBot="1">
      <c r="B928" s="449" t="s">
        <v>290</v>
      </c>
      <c r="C928" s="450"/>
      <c r="D928" s="451"/>
      <c r="F928" s="206">
        <f>$F$265</f>
        <v>2020</v>
      </c>
      <c r="I928" s="126"/>
      <c r="J928" s="126"/>
      <c r="K928" s="126"/>
    </row>
    <row r="929" spans="2:11">
      <c r="B929" t="s">
        <v>195</v>
      </c>
      <c r="F929" s="207"/>
      <c r="I929" s="126"/>
      <c r="J929" s="126"/>
      <c r="K929" s="126"/>
    </row>
    <row r="930" spans="2:11" ht="13.5" thickBot="1">
      <c r="I930" s="126"/>
      <c r="J930" s="126"/>
      <c r="K930" s="126"/>
    </row>
    <row r="931" spans="2:11">
      <c r="B931" s="49" t="s">
        <v>277</v>
      </c>
      <c r="C931" s="50"/>
      <c r="D931" s="51"/>
      <c r="F931" s="208">
        <v>5</v>
      </c>
      <c r="I931" s="126"/>
      <c r="J931" s="126"/>
      <c r="K931" s="126"/>
    </row>
    <row r="932" spans="2:11">
      <c r="B932" s="52" t="s">
        <v>191</v>
      </c>
      <c r="C932" s="24"/>
      <c r="D932" s="53"/>
      <c r="F932" s="209">
        <v>96</v>
      </c>
      <c r="I932" s="126"/>
      <c r="J932" s="126"/>
      <c r="K932" s="126"/>
    </row>
    <row r="933" spans="2:11">
      <c r="B933" s="52" t="s">
        <v>284</v>
      </c>
      <c r="C933" s="24"/>
      <c r="D933" s="53"/>
      <c r="F933" s="210">
        <f>67/96*100</f>
        <v>69.791666666666657</v>
      </c>
      <c r="I933" s="126"/>
      <c r="J933" s="126"/>
      <c r="K933" s="126"/>
    </row>
    <row r="934" spans="2:11">
      <c r="B934" s="52" t="s">
        <v>279</v>
      </c>
      <c r="C934" s="24"/>
      <c r="D934" s="53"/>
      <c r="F934" s="210">
        <v>37.9</v>
      </c>
      <c r="I934" s="126"/>
      <c r="J934" s="126"/>
      <c r="K934" s="126"/>
    </row>
    <row r="935" spans="2:11">
      <c r="B935" s="52" t="s">
        <v>121</v>
      </c>
      <c r="C935" s="24"/>
      <c r="D935" s="53"/>
      <c r="F935" s="210">
        <v>6.5</v>
      </c>
      <c r="I935" s="126"/>
      <c r="J935" s="126"/>
      <c r="K935" s="126"/>
    </row>
    <row r="936" spans="2:11">
      <c r="B936" s="52" t="s">
        <v>280</v>
      </c>
      <c r="C936" s="24"/>
      <c r="D936" s="53"/>
      <c r="F936" s="209">
        <v>2917</v>
      </c>
      <c r="I936" s="126"/>
      <c r="J936" s="126"/>
      <c r="K936" s="126"/>
    </row>
    <row r="937" spans="2:11">
      <c r="B937" s="52" t="s">
        <v>281</v>
      </c>
      <c r="C937" s="24"/>
      <c r="D937" s="53"/>
      <c r="F937" s="209">
        <v>13300</v>
      </c>
      <c r="I937" s="126"/>
      <c r="J937" s="126"/>
      <c r="K937" s="126"/>
    </row>
    <row r="938" spans="2:11">
      <c r="B938" s="52" t="s">
        <v>282</v>
      </c>
      <c r="C938" s="24"/>
      <c r="D938" s="53"/>
      <c r="F938" s="209">
        <f>SUM(F936:F937)</f>
        <v>16217</v>
      </c>
      <c r="I938" s="126"/>
      <c r="J938" s="126"/>
      <c r="K938" s="126"/>
    </row>
    <row r="939" spans="2:11">
      <c r="B939" s="52" t="s">
        <v>283</v>
      </c>
      <c r="C939" s="24"/>
      <c r="D939" s="53"/>
      <c r="F939" s="210">
        <f>F937/F936</f>
        <v>4.5594789166952348</v>
      </c>
      <c r="I939" s="126"/>
      <c r="J939" s="126"/>
      <c r="K939" s="126"/>
    </row>
    <row r="940" spans="2:11" ht="13.5" thickBot="1">
      <c r="B940" s="54" t="s">
        <v>770</v>
      </c>
      <c r="C940" s="55"/>
      <c r="D940" s="56"/>
      <c r="F940" s="203">
        <v>5489</v>
      </c>
      <c r="G940" s="57"/>
      <c r="I940" s="126"/>
      <c r="J940" s="126"/>
      <c r="K940" s="126"/>
    </row>
    <row r="941" spans="2:11">
      <c r="I941" s="126"/>
      <c r="J941" s="126"/>
      <c r="K941" s="126"/>
    </row>
    <row r="942" spans="2:11">
      <c r="I942" s="126"/>
      <c r="J942" s="126"/>
      <c r="K942" s="126"/>
    </row>
    <row r="943" spans="2:11" ht="13.5" thickBot="1">
      <c r="I943" s="126"/>
      <c r="J943" s="126"/>
      <c r="K943" s="126"/>
    </row>
    <row r="944" spans="2:11" ht="13.5" thickBot="1">
      <c r="B944" s="190" t="s">
        <v>285</v>
      </c>
      <c r="C944" s="191" t="s">
        <v>286</v>
      </c>
      <c r="D944" s="192"/>
      <c r="E944" s="192"/>
      <c r="F944" s="192"/>
      <c r="G944" s="192"/>
      <c r="H944" s="194" t="s">
        <v>287</v>
      </c>
      <c r="I944" s="193" t="s">
        <v>288</v>
      </c>
      <c r="J944" s="194" t="s">
        <v>289</v>
      </c>
      <c r="K944" s="195" t="s">
        <v>24</v>
      </c>
    </row>
    <row r="945" spans="1:11">
      <c r="B945" s="61">
        <v>420</v>
      </c>
      <c r="C945" s="59" t="s">
        <v>695</v>
      </c>
      <c r="D945" s="60"/>
      <c r="E945" s="60"/>
      <c r="F945" s="60"/>
      <c r="G945" s="60"/>
      <c r="H945" s="63">
        <v>23</v>
      </c>
      <c r="I945" s="62">
        <v>22.115384615384617</v>
      </c>
      <c r="J945" s="62">
        <v>6.96</v>
      </c>
      <c r="K945" s="154">
        <v>0.55320000000000003</v>
      </c>
    </row>
    <row r="946" spans="1:11">
      <c r="B946" s="67">
        <v>424</v>
      </c>
      <c r="C946" s="65" t="s">
        <v>696</v>
      </c>
      <c r="D946" s="66"/>
      <c r="E946" s="66"/>
      <c r="F946" s="66"/>
      <c r="G946" s="66"/>
      <c r="H946" s="69">
        <v>6</v>
      </c>
      <c r="I946" s="68">
        <v>5.7692307692307692</v>
      </c>
      <c r="J946" s="68">
        <v>3.83</v>
      </c>
      <c r="K946" s="94">
        <v>0.64929999999999999</v>
      </c>
    </row>
    <row r="947" spans="1:11">
      <c r="B947" s="67">
        <v>110</v>
      </c>
      <c r="C947" s="59" t="s">
        <v>697</v>
      </c>
      <c r="D947" s="60"/>
      <c r="E947" s="60"/>
      <c r="F947" s="60"/>
      <c r="G947" s="60"/>
      <c r="H947" s="204">
        <v>5</v>
      </c>
      <c r="I947" s="68">
        <v>4.8076923076923075</v>
      </c>
      <c r="J947" s="72">
        <v>5</v>
      </c>
      <c r="K947" s="155">
        <v>0.96599999999999997</v>
      </c>
    </row>
    <row r="948" spans="1:11">
      <c r="B948" s="64">
        <v>254</v>
      </c>
      <c r="C948" s="75" t="s">
        <v>432</v>
      </c>
      <c r="D948" s="58"/>
      <c r="E948" s="58"/>
      <c r="F948" s="58"/>
      <c r="G948" s="58"/>
      <c r="H948" s="69">
        <v>3</v>
      </c>
      <c r="I948" s="70">
        <v>2.8846153846153846</v>
      </c>
      <c r="J948" s="68">
        <v>4</v>
      </c>
      <c r="K948" s="156">
        <v>0.64270000000000005</v>
      </c>
    </row>
    <row r="949" spans="1:11" ht="13.5" thickBot="1">
      <c r="B949" s="64">
        <v>42</v>
      </c>
      <c r="C949" s="75" t="s">
        <v>659</v>
      </c>
      <c r="D949" s="73"/>
      <c r="E949" s="73"/>
      <c r="F949" s="73"/>
      <c r="G949" s="73"/>
      <c r="H949" s="69">
        <v>1</v>
      </c>
      <c r="I949" s="93">
        <v>0.96153846153846156</v>
      </c>
      <c r="J949" s="68">
        <v>5</v>
      </c>
      <c r="K949" s="94">
        <v>0.75</v>
      </c>
    </row>
    <row r="950" spans="1:11" ht="13.5" thickBot="1">
      <c r="B950" s="255" t="s">
        <v>201</v>
      </c>
      <c r="C950" s="81"/>
      <c r="D950" s="81"/>
      <c r="E950" s="81"/>
      <c r="F950" s="81"/>
      <c r="G950" s="81"/>
      <c r="H950" s="259">
        <v>104</v>
      </c>
      <c r="I950" s="256"/>
      <c r="J950" s="257">
        <v>6.63</v>
      </c>
      <c r="K950" s="258">
        <v>0.67490000000000006</v>
      </c>
    </row>
    <row r="951" spans="1:11">
      <c r="B951" s="76"/>
      <c r="C951" s="76"/>
      <c r="D951" s="76"/>
      <c r="E951" s="76"/>
      <c r="F951" s="76"/>
      <c r="G951" s="76"/>
      <c r="I951" s="78"/>
      <c r="J951" s="77"/>
      <c r="K951" s="126"/>
    </row>
    <row r="952" spans="1:11">
      <c r="A952" s="170"/>
      <c r="B952" s="294"/>
      <c r="C952" s="294"/>
      <c r="D952" s="294"/>
      <c r="E952" s="294"/>
      <c r="F952" s="294"/>
      <c r="G952" s="294"/>
      <c r="H952" s="260"/>
      <c r="I952" s="295"/>
      <c r="J952" s="296"/>
      <c r="K952" s="174"/>
    </row>
    <row r="953" spans="1:11">
      <c r="I953" s="126"/>
      <c r="J953" s="126"/>
      <c r="K953" s="126"/>
    </row>
    <row r="954" spans="1:11">
      <c r="I954" s="126"/>
      <c r="J954" s="126"/>
      <c r="K954" s="126"/>
    </row>
    <row r="955" spans="1:11" ht="13.5" thickBot="1">
      <c r="I955" s="126"/>
      <c r="J955" s="126"/>
      <c r="K955" s="126"/>
    </row>
    <row r="956" spans="1:11" ht="13.5" thickBot="1">
      <c r="B956" s="449" t="s">
        <v>272</v>
      </c>
      <c r="C956" s="450"/>
      <c r="D956" s="451"/>
      <c r="F956" s="206">
        <f>$F$265</f>
        <v>2020</v>
      </c>
      <c r="I956" s="126"/>
      <c r="J956" s="126"/>
      <c r="K956" s="126"/>
    </row>
    <row r="957" spans="1:11">
      <c r="B957" t="s">
        <v>195</v>
      </c>
      <c r="F957" s="207"/>
      <c r="I957" s="126"/>
      <c r="J957" s="126"/>
      <c r="K957" s="126"/>
    </row>
    <row r="958" spans="1:11" ht="13.5" thickBot="1">
      <c r="I958" s="126"/>
      <c r="J958" s="126"/>
      <c r="K958" s="126"/>
    </row>
    <row r="959" spans="1:11">
      <c r="B959" s="49" t="s">
        <v>277</v>
      </c>
      <c r="C959" s="50"/>
      <c r="D959" s="51"/>
      <c r="F959" s="208">
        <v>24.9</v>
      </c>
      <c r="I959" s="126"/>
      <c r="J959" s="126"/>
      <c r="K959" s="126"/>
    </row>
    <row r="960" spans="1:11">
      <c r="B960" s="52" t="s">
        <v>191</v>
      </c>
      <c r="C960" s="24"/>
      <c r="D960" s="53"/>
      <c r="F960" s="209">
        <v>673</v>
      </c>
      <c r="G960" t="s">
        <v>195</v>
      </c>
      <c r="I960" s="126"/>
      <c r="J960" s="126"/>
      <c r="K960" s="126"/>
    </row>
    <row r="961" spans="2:11">
      <c r="B961" s="52" t="s">
        <v>284</v>
      </c>
      <c r="C961" s="24"/>
      <c r="D961" s="53"/>
      <c r="F961" s="210">
        <f>298/673*100</f>
        <v>44.279346210995541</v>
      </c>
      <c r="I961" s="126"/>
      <c r="J961" s="126"/>
      <c r="K961" s="126"/>
    </row>
    <row r="962" spans="2:11">
      <c r="B962" s="52" t="s">
        <v>279</v>
      </c>
      <c r="C962" s="24"/>
      <c r="D962" s="53"/>
      <c r="F962" s="210">
        <v>99.9</v>
      </c>
      <c r="I962" s="126"/>
      <c r="J962" s="126"/>
      <c r="K962" s="126"/>
    </row>
    <row r="963" spans="2:11">
      <c r="B963" s="52" t="s">
        <v>121</v>
      </c>
      <c r="C963" s="24"/>
      <c r="D963" s="53"/>
      <c r="F963" s="210">
        <v>13.3</v>
      </c>
      <c r="I963" s="126"/>
      <c r="J963" s="126"/>
      <c r="K963" s="126"/>
    </row>
    <row r="964" spans="2:11">
      <c r="B964" s="52" t="s">
        <v>280</v>
      </c>
      <c r="C964" s="24"/>
      <c r="D964" s="53"/>
      <c r="F964" s="209">
        <v>1784</v>
      </c>
      <c r="I964" s="126"/>
      <c r="J964" s="126"/>
      <c r="K964" s="126"/>
    </row>
    <row r="965" spans="2:11">
      <c r="B965" s="52" t="s">
        <v>281</v>
      </c>
      <c r="C965" s="24"/>
      <c r="D965" s="53"/>
      <c r="F965" s="209">
        <v>10820</v>
      </c>
      <c r="I965" s="126"/>
      <c r="J965" s="126"/>
      <c r="K965" s="126"/>
    </row>
    <row r="966" spans="2:11">
      <c r="B966" s="52" t="s">
        <v>282</v>
      </c>
      <c r="C966" s="24"/>
      <c r="D966" s="53"/>
      <c r="F966" s="209">
        <f>SUM(F964:F965)</f>
        <v>12604</v>
      </c>
      <c r="I966" s="126"/>
      <c r="J966" s="126"/>
      <c r="K966" s="126"/>
    </row>
    <row r="967" spans="2:11">
      <c r="B967" s="52" t="s">
        <v>283</v>
      </c>
      <c r="C967" s="24"/>
      <c r="D967" s="53"/>
      <c r="F967" s="210">
        <f>F965/F964</f>
        <v>6.065022421524664</v>
      </c>
      <c r="I967" s="126"/>
      <c r="J967" s="126"/>
      <c r="K967" s="126"/>
    </row>
    <row r="968" spans="2:11">
      <c r="B968" s="52" t="s">
        <v>775</v>
      </c>
      <c r="C968" s="24"/>
      <c r="D968" s="53"/>
      <c r="F968" s="202">
        <v>81</v>
      </c>
      <c r="G968" s="57"/>
      <c r="I968" s="126"/>
      <c r="J968" s="126"/>
      <c r="K968" s="126"/>
    </row>
    <row r="969" spans="2:11" ht="13.5" thickBot="1">
      <c r="B969" s="54" t="s">
        <v>770</v>
      </c>
      <c r="C969" s="55"/>
      <c r="D969" s="56"/>
      <c r="F969" s="203">
        <v>9205</v>
      </c>
      <c r="G969" s="57"/>
      <c r="I969" s="126"/>
      <c r="J969" s="126"/>
      <c r="K969" s="126"/>
    </row>
    <row r="970" spans="2:11">
      <c r="I970" s="126"/>
      <c r="J970" s="126"/>
      <c r="K970" s="126"/>
    </row>
    <row r="971" spans="2:11">
      <c r="I971" s="126"/>
      <c r="J971" s="126"/>
      <c r="K971" s="126"/>
    </row>
    <row r="972" spans="2:11" ht="13.5" thickBot="1">
      <c r="I972" s="126"/>
      <c r="J972" s="126"/>
      <c r="K972" s="126"/>
    </row>
    <row r="973" spans="2:11" ht="13.5" thickBot="1">
      <c r="B973" s="190" t="s">
        <v>285</v>
      </c>
      <c r="C973" s="191" t="s">
        <v>286</v>
      </c>
      <c r="D973" s="192"/>
      <c r="E973" s="192"/>
      <c r="F973" s="192"/>
      <c r="G973" s="192"/>
      <c r="H973" s="194" t="s">
        <v>287</v>
      </c>
      <c r="I973" s="193" t="s">
        <v>288</v>
      </c>
      <c r="J973" s="194" t="s">
        <v>289</v>
      </c>
      <c r="K973" s="195" t="s">
        <v>24</v>
      </c>
    </row>
    <row r="974" spans="2:11">
      <c r="B974" s="61">
        <v>695</v>
      </c>
      <c r="C974" s="59" t="s">
        <v>710</v>
      </c>
      <c r="D974" s="60"/>
      <c r="E974" s="60"/>
      <c r="F974" s="60"/>
      <c r="G974" s="60"/>
      <c r="H974" s="63">
        <v>60</v>
      </c>
      <c r="I974" s="62">
        <v>8.6705202312138727</v>
      </c>
      <c r="J974" s="62">
        <v>9.02</v>
      </c>
      <c r="K974" s="154">
        <v>1.1503000000000001</v>
      </c>
    </row>
    <row r="975" spans="2:11">
      <c r="B975" s="67">
        <v>690</v>
      </c>
      <c r="C975" s="65" t="s">
        <v>711</v>
      </c>
      <c r="D975" s="66"/>
      <c r="E975" s="66"/>
      <c r="F975" s="66"/>
      <c r="G975" s="66"/>
      <c r="H975" s="69">
        <v>53</v>
      </c>
      <c r="I975" s="68">
        <v>7.6589595375722546</v>
      </c>
      <c r="J975" s="68">
        <v>16.98</v>
      </c>
      <c r="K975" s="94">
        <v>2.1856</v>
      </c>
    </row>
    <row r="976" spans="2:11">
      <c r="B976" s="67">
        <v>691</v>
      </c>
      <c r="C976" s="59" t="s">
        <v>712</v>
      </c>
      <c r="D976" s="60"/>
      <c r="E976" s="60"/>
      <c r="F976" s="60"/>
      <c r="G976" s="60"/>
      <c r="H976" s="204">
        <v>35</v>
      </c>
      <c r="I976" s="68">
        <v>5.0578034682080926</v>
      </c>
      <c r="J976" s="72">
        <v>13.06</v>
      </c>
      <c r="K976" s="155">
        <v>1.6587000000000001</v>
      </c>
    </row>
    <row r="977" spans="2:11">
      <c r="B977" s="64">
        <v>8</v>
      </c>
      <c r="C977" s="75" t="s">
        <v>713</v>
      </c>
      <c r="D977" s="58"/>
      <c r="E977" s="58"/>
      <c r="F977" s="58"/>
      <c r="G977" s="58"/>
      <c r="H977" s="69">
        <v>29</v>
      </c>
      <c r="I977" s="70">
        <v>4.1907514450867049</v>
      </c>
      <c r="J977" s="68">
        <v>22.31</v>
      </c>
      <c r="K977" s="156">
        <v>5.7549999999999999</v>
      </c>
    </row>
    <row r="978" spans="2:11" ht="13.5" thickBot="1">
      <c r="B978" s="64">
        <v>696</v>
      </c>
      <c r="C978" s="75" t="s">
        <v>714</v>
      </c>
      <c r="D978" s="73"/>
      <c r="E978" s="73"/>
      <c r="F978" s="73"/>
      <c r="G978" s="73"/>
      <c r="H978" s="69">
        <v>28</v>
      </c>
      <c r="I978" s="93">
        <v>4.0462427745664744</v>
      </c>
      <c r="J978" s="68">
        <v>5.64</v>
      </c>
      <c r="K978" s="94">
        <v>0.97489999999999999</v>
      </c>
    </row>
    <row r="979" spans="2:11" ht="13.5" thickBot="1">
      <c r="B979" s="255" t="s">
        <v>201</v>
      </c>
      <c r="C979" s="81"/>
      <c r="D979" s="81"/>
      <c r="E979" s="81"/>
      <c r="F979" s="81"/>
      <c r="G979" s="81"/>
      <c r="H979" s="259">
        <v>692</v>
      </c>
      <c r="I979" s="256"/>
      <c r="J979" s="257">
        <v>13.34</v>
      </c>
      <c r="K979" s="258">
        <v>1.9118999999999999</v>
      </c>
    </row>
    <row r="980" spans="2:11">
      <c r="B980" s="76"/>
      <c r="C980" s="76"/>
      <c r="D980" s="76"/>
      <c r="E980" s="76"/>
      <c r="F980" s="76"/>
      <c r="G980" s="76"/>
      <c r="I980" s="104"/>
      <c r="J980" s="78"/>
      <c r="K980" s="77"/>
    </row>
    <row r="981" spans="2:11">
      <c r="B981" s="76"/>
      <c r="C981" s="76"/>
      <c r="D981" s="76"/>
      <c r="E981" s="76"/>
      <c r="F981" s="76"/>
      <c r="G981" s="76"/>
      <c r="I981" s="104"/>
      <c r="J981" s="78"/>
      <c r="K981" s="77"/>
    </row>
    <row r="982" spans="2:11">
      <c r="B982" s="76"/>
      <c r="C982" s="76"/>
      <c r="D982" s="76"/>
      <c r="E982" s="76"/>
      <c r="F982" s="76"/>
      <c r="G982" s="76"/>
      <c r="I982" s="104"/>
      <c r="J982" s="78"/>
      <c r="K982" s="77"/>
    </row>
    <row r="983" spans="2:11">
      <c r="B983" s="76"/>
      <c r="C983" s="76"/>
      <c r="D983" s="76"/>
      <c r="E983" s="76"/>
      <c r="F983" s="76"/>
      <c r="G983" s="76"/>
      <c r="I983" s="104"/>
      <c r="J983" s="78"/>
      <c r="K983" s="77"/>
    </row>
    <row r="984" spans="2:11" ht="13.5" thickBot="1">
      <c r="B984" s="76"/>
      <c r="C984" s="76"/>
      <c r="D984" s="76"/>
      <c r="E984" s="76"/>
      <c r="F984" s="76"/>
      <c r="G984" s="76"/>
      <c r="I984" s="104"/>
      <c r="J984" s="78"/>
      <c r="K984" s="77"/>
    </row>
    <row r="985" spans="2:11" ht="13.5" thickBot="1">
      <c r="B985" s="449" t="s">
        <v>291</v>
      </c>
      <c r="C985" s="450"/>
      <c r="D985" s="451"/>
      <c r="F985" s="206">
        <f>$F$265</f>
        <v>2020</v>
      </c>
      <c r="G985" s="76"/>
      <c r="I985" s="126"/>
      <c r="J985" s="126"/>
      <c r="K985" s="126"/>
    </row>
    <row r="986" spans="2:11">
      <c r="B986" t="s">
        <v>195</v>
      </c>
      <c r="F986" s="207"/>
      <c r="I986" s="126"/>
      <c r="J986" s="126"/>
      <c r="K986" s="126"/>
    </row>
    <row r="987" spans="2:11" ht="13.5" thickBot="1">
      <c r="I987" s="126"/>
      <c r="J987" s="126"/>
      <c r="K987" s="126"/>
    </row>
    <row r="988" spans="2:11">
      <c r="B988" s="49" t="s">
        <v>277</v>
      </c>
      <c r="C988" s="50"/>
      <c r="D988" s="51"/>
      <c r="F988" s="232">
        <v>28.3</v>
      </c>
      <c r="I988" s="126"/>
      <c r="J988" s="126"/>
      <c r="K988" s="126"/>
    </row>
    <row r="989" spans="2:11">
      <c r="B989" s="52" t="s">
        <v>191</v>
      </c>
      <c r="C989" s="24"/>
      <c r="D989" s="53"/>
      <c r="F989" s="224">
        <v>399</v>
      </c>
      <c r="I989" s="126"/>
      <c r="J989" s="126"/>
      <c r="K989" s="126"/>
    </row>
    <row r="990" spans="2:11">
      <c r="B990" s="52" t="s">
        <v>284</v>
      </c>
      <c r="C990" s="24"/>
      <c r="D990" s="53"/>
      <c r="F990" s="225">
        <f>365/399*100</f>
        <v>91.478696741854634</v>
      </c>
      <c r="I990" s="126"/>
      <c r="J990" s="126"/>
      <c r="K990" s="126"/>
    </row>
    <row r="991" spans="2:11">
      <c r="B991" s="52" t="s">
        <v>279</v>
      </c>
      <c r="C991" s="24"/>
      <c r="D991" s="53"/>
      <c r="F991" s="233">
        <v>36.1</v>
      </c>
      <c r="I991" s="126"/>
      <c r="J991" s="126"/>
      <c r="K991" s="126"/>
    </row>
    <row r="992" spans="2:11">
      <c r="B992" s="52" t="s">
        <v>121</v>
      </c>
      <c r="C992" s="24"/>
      <c r="D992" s="53"/>
      <c r="F992" s="225">
        <v>9.4</v>
      </c>
      <c r="I992" s="126"/>
      <c r="J992" s="126"/>
      <c r="K992" s="126"/>
    </row>
    <row r="993" spans="2:11">
      <c r="B993" s="52" t="s">
        <v>280</v>
      </c>
      <c r="C993" s="24"/>
      <c r="D993" s="53"/>
      <c r="F993" s="224">
        <v>2007</v>
      </c>
      <c r="I993" s="126"/>
      <c r="J993" s="126"/>
      <c r="K993" s="126"/>
    </row>
    <row r="994" spans="2:11">
      <c r="B994" s="52" t="s">
        <v>281</v>
      </c>
      <c r="C994" s="24"/>
      <c r="D994" s="53"/>
      <c r="F994" s="224">
        <v>24713</v>
      </c>
      <c r="I994" s="126"/>
      <c r="J994" s="126"/>
      <c r="K994" s="126"/>
    </row>
    <row r="995" spans="2:11">
      <c r="B995" s="52" t="s">
        <v>282</v>
      </c>
      <c r="C995" s="24"/>
      <c r="D995" s="53"/>
      <c r="F995" s="224">
        <f>SUM(F993:F994)</f>
        <v>26720</v>
      </c>
      <c r="I995" s="126"/>
      <c r="J995" s="126"/>
      <c r="K995" s="126"/>
    </row>
    <row r="996" spans="2:11">
      <c r="B996" s="52" t="s">
        <v>283</v>
      </c>
      <c r="C996" s="24"/>
      <c r="D996" s="53"/>
      <c r="F996" s="210">
        <f>F994/F993</f>
        <v>12.313403089187842</v>
      </c>
      <c r="I996" s="126"/>
      <c r="J996" s="126"/>
      <c r="K996" s="126"/>
    </row>
    <row r="997" spans="2:11" ht="13.5" thickBot="1">
      <c r="B997" s="54" t="s">
        <v>770</v>
      </c>
      <c r="C997" s="55"/>
      <c r="D997" s="56"/>
      <c r="F997" s="203">
        <v>24066</v>
      </c>
      <c r="G997" s="57"/>
      <c r="I997" s="126"/>
      <c r="J997" s="126"/>
      <c r="K997" s="126"/>
    </row>
    <row r="998" spans="2:11">
      <c r="I998" s="126"/>
      <c r="J998" s="126"/>
      <c r="K998" s="126"/>
    </row>
    <row r="999" spans="2:11">
      <c r="I999" s="126"/>
      <c r="J999" s="126"/>
      <c r="K999" s="126"/>
    </row>
    <row r="1000" spans="2:11">
      <c r="I1000" s="126"/>
      <c r="J1000" s="126"/>
      <c r="K1000" s="126"/>
    </row>
    <row r="1001" spans="2:11" ht="13.5" thickBot="1">
      <c r="I1001" s="126"/>
      <c r="J1001" s="126"/>
      <c r="K1001" s="126"/>
    </row>
    <row r="1002" spans="2:11" ht="13.5" thickBot="1">
      <c r="B1002" s="190" t="s">
        <v>285</v>
      </c>
      <c r="C1002" s="191" t="s">
        <v>286</v>
      </c>
      <c r="D1002" s="192"/>
      <c r="E1002" s="192"/>
      <c r="F1002" s="192"/>
      <c r="G1002" s="192"/>
      <c r="H1002" s="194" t="s">
        <v>287</v>
      </c>
      <c r="I1002" s="193" t="s">
        <v>288</v>
      </c>
      <c r="J1002" s="194" t="s">
        <v>289</v>
      </c>
      <c r="K1002" s="195" t="s">
        <v>24</v>
      </c>
    </row>
    <row r="1003" spans="2:11">
      <c r="B1003" s="61">
        <v>136</v>
      </c>
      <c r="C1003" s="59" t="s">
        <v>673</v>
      </c>
      <c r="D1003" s="60"/>
      <c r="E1003" s="60"/>
      <c r="F1003" s="60"/>
      <c r="G1003" s="60"/>
      <c r="H1003" s="63">
        <v>27</v>
      </c>
      <c r="I1003" s="62">
        <v>6.5533980582524274</v>
      </c>
      <c r="J1003" s="62">
        <v>8.2200000000000006</v>
      </c>
      <c r="K1003" s="154">
        <v>1.1919999999999999</v>
      </c>
    </row>
    <row r="1004" spans="2:11">
      <c r="B1004" s="67">
        <v>240</v>
      </c>
      <c r="C1004" s="65" t="s">
        <v>715</v>
      </c>
      <c r="D1004" s="66"/>
      <c r="E1004" s="66"/>
      <c r="F1004" s="66"/>
      <c r="G1004" s="66"/>
      <c r="H1004" s="69">
        <v>21</v>
      </c>
      <c r="I1004" s="68">
        <v>5.0970873786407767</v>
      </c>
      <c r="J1004" s="68">
        <v>9.0500000000000007</v>
      </c>
      <c r="K1004" s="94">
        <v>1.0865</v>
      </c>
    </row>
    <row r="1005" spans="2:11">
      <c r="B1005" s="67">
        <v>660</v>
      </c>
      <c r="C1005" s="59" t="s">
        <v>716</v>
      </c>
      <c r="D1005" s="60"/>
      <c r="E1005" s="60"/>
      <c r="F1005" s="60"/>
      <c r="G1005" s="60"/>
      <c r="H1005" s="204">
        <v>19</v>
      </c>
      <c r="I1005" s="68">
        <v>4.6116504854368934</v>
      </c>
      <c r="J1005" s="72">
        <v>7.53</v>
      </c>
      <c r="K1005" s="155">
        <v>0.8992</v>
      </c>
    </row>
    <row r="1006" spans="2:11">
      <c r="B1006" s="64">
        <v>281</v>
      </c>
      <c r="C1006" s="75" t="s">
        <v>693</v>
      </c>
      <c r="D1006" s="58"/>
      <c r="E1006" s="58"/>
      <c r="F1006" s="58"/>
      <c r="G1006" s="58"/>
      <c r="H1006" s="69">
        <v>13</v>
      </c>
      <c r="I1006" s="70">
        <v>3.1553398058252426</v>
      </c>
      <c r="J1006" s="68">
        <v>9.6199999999999992</v>
      </c>
      <c r="K1006" s="156">
        <v>1.1892</v>
      </c>
    </row>
    <row r="1007" spans="2:11" ht="13.5" thickBot="1">
      <c r="B1007" s="64">
        <v>41</v>
      </c>
      <c r="C1007" s="75" t="s">
        <v>717</v>
      </c>
      <c r="D1007" s="73"/>
      <c r="E1007" s="73"/>
      <c r="F1007" s="73"/>
      <c r="G1007" s="73"/>
      <c r="H1007" s="69">
        <v>12</v>
      </c>
      <c r="I1007" s="93">
        <v>2.912621359223301</v>
      </c>
      <c r="J1007" s="68">
        <v>9.08</v>
      </c>
      <c r="K1007" s="94">
        <v>0.91520000000000001</v>
      </c>
    </row>
    <row r="1008" spans="2:11" ht="13.5" thickBot="1">
      <c r="B1008" s="255" t="s">
        <v>201</v>
      </c>
      <c r="C1008" s="81"/>
      <c r="D1008" s="81"/>
      <c r="E1008" s="81"/>
      <c r="F1008" s="81"/>
      <c r="G1008" s="81"/>
      <c r="H1008" s="259">
        <v>412</v>
      </c>
      <c r="I1008" s="256"/>
      <c r="J1008" s="257">
        <v>9.52</v>
      </c>
      <c r="K1008" s="258">
        <v>1.0898000000000001</v>
      </c>
    </row>
    <row r="1009" spans="2:11">
      <c r="I1009" s="126"/>
      <c r="J1009" s="103"/>
      <c r="K1009" s="126"/>
    </row>
    <row r="1010" spans="2:11">
      <c r="B1010" s="74"/>
      <c r="C1010" s="58"/>
      <c r="D1010" s="58"/>
      <c r="E1010" s="58"/>
      <c r="F1010" s="58"/>
      <c r="G1010" s="58"/>
      <c r="H1010" s="74"/>
      <c r="I1010" s="126"/>
      <c r="J1010" s="126"/>
      <c r="K1010" s="126"/>
    </row>
    <row r="1011" spans="2:11">
      <c r="I1011" s="126"/>
      <c r="J1011" s="126"/>
      <c r="K1011" s="126"/>
    </row>
    <row r="1012" spans="2:11">
      <c r="I1012" s="126"/>
      <c r="J1012" s="126"/>
      <c r="K1012" s="126"/>
    </row>
    <row r="1013" spans="2:11" ht="13.5" thickBot="1">
      <c r="I1013" s="126"/>
      <c r="J1013" s="126"/>
      <c r="K1013" s="126"/>
    </row>
    <row r="1014" spans="2:11" ht="13.5" thickBot="1">
      <c r="B1014" s="449" t="s">
        <v>273</v>
      </c>
      <c r="C1014" s="450"/>
      <c r="D1014" s="451"/>
      <c r="F1014" s="206">
        <f>$F$265</f>
        <v>2020</v>
      </c>
      <c r="I1014" s="126"/>
      <c r="J1014" s="126"/>
      <c r="K1014" s="126"/>
    </row>
    <row r="1015" spans="2:11">
      <c r="B1015" t="s">
        <v>195</v>
      </c>
      <c r="F1015" s="207"/>
      <c r="I1015" s="126"/>
      <c r="J1015" s="126"/>
      <c r="K1015" s="126"/>
    </row>
    <row r="1016" spans="2:11" ht="13.5" thickBot="1">
      <c r="I1016" s="126"/>
      <c r="J1016" s="126"/>
      <c r="K1016" s="126"/>
    </row>
    <row r="1017" spans="2:11">
      <c r="B1017" s="49" t="s">
        <v>277</v>
      </c>
      <c r="C1017" s="50"/>
      <c r="D1017" s="51"/>
      <c r="F1017" s="208">
        <v>1</v>
      </c>
      <c r="I1017" s="126"/>
      <c r="J1017" s="126"/>
      <c r="K1017" s="126"/>
    </row>
    <row r="1018" spans="2:11">
      <c r="B1018" s="52" t="s">
        <v>191</v>
      </c>
      <c r="C1018" s="24"/>
      <c r="D1018" s="53"/>
      <c r="F1018" s="224">
        <v>16</v>
      </c>
      <c r="I1018" s="126"/>
      <c r="J1018" s="126"/>
      <c r="K1018" s="126"/>
    </row>
    <row r="1019" spans="2:11">
      <c r="B1019" s="52" t="s">
        <v>279</v>
      </c>
      <c r="C1019" s="24"/>
      <c r="D1019" s="53"/>
      <c r="F1019" s="319">
        <v>6</v>
      </c>
      <c r="I1019" s="126"/>
      <c r="J1019" s="126"/>
      <c r="K1019" s="126"/>
    </row>
    <row r="1020" spans="2:11">
      <c r="B1020" s="52" t="s">
        <v>121</v>
      </c>
      <c r="C1020" s="24"/>
      <c r="D1020" s="53"/>
      <c r="F1020" s="225">
        <v>1.4</v>
      </c>
      <c r="I1020" s="126"/>
      <c r="J1020" s="126"/>
      <c r="K1020" s="126"/>
    </row>
    <row r="1021" spans="2:11">
      <c r="B1021" s="52" t="s">
        <v>280</v>
      </c>
      <c r="C1021" s="24"/>
      <c r="D1021" s="53"/>
      <c r="F1021" s="224">
        <v>2273</v>
      </c>
      <c r="I1021" s="126"/>
      <c r="J1021" s="126"/>
      <c r="K1021" s="126"/>
    </row>
    <row r="1022" spans="2:11">
      <c r="B1022" s="52" t="s">
        <v>281</v>
      </c>
      <c r="C1022" s="24"/>
      <c r="D1022" s="53"/>
      <c r="F1022" s="224">
        <v>12484</v>
      </c>
      <c r="I1022" s="126"/>
      <c r="J1022" s="126"/>
      <c r="K1022" s="126"/>
    </row>
    <row r="1023" spans="2:11">
      <c r="B1023" s="52" t="s">
        <v>282</v>
      </c>
      <c r="C1023" s="24"/>
      <c r="D1023" s="53"/>
      <c r="F1023" s="224">
        <f>SUM(F1021:F1022)</f>
        <v>14757</v>
      </c>
      <c r="I1023" s="126"/>
      <c r="J1023" s="126"/>
      <c r="K1023" s="126"/>
    </row>
    <row r="1024" spans="2:11">
      <c r="B1024" s="52" t="s">
        <v>283</v>
      </c>
      <c r="C1024" s="24"/>
      <c r="D1024" s="53"/>
      <c r="F1024" s="210">
        <f>F1022/F1021</f>
        <v>5.4923009238891334</v>
      </c>
      <c r="I1024" s="126"/>
      <c r="J1024" s="126"/>
      <c r="K1024" s="126"/>
    </row>
    <row r="1025" spans="2:11" ht="13.5" thickBot="1">
      <c r="B1025" s="54" t="s">
        <v>770</v>
      </c>
      <c r="C1025" s="55"/>
      <c r="D1025" s="56"/>
      <c r="F1025" s="203">
        <v>0</v>
      </c>
      <c r="I1025" s="126"/>
      <c r="J1025" s="126"/>
      <c r="K1025" s="126"/>
    </row>
    <row r="1026" spans="2:11">
      <c r="I1026" s="126"/>
      <c r="J1026" s="126"/>
      <c r="K1026" s="126"/>
    </row>
    <row r="1027" spans="2:11">
      <c r="I1027" s="126"/>
      <c r="J1027" s="126"/>
      <c r="K1027" s="126"/>
    </row>
    <row r="1028" spans="2:11" ht="13.5" thickBot="1">
      <c r="I1028" s="126"/>
      <c r="J1028" s="126"/>
      <c r="K1028" s="126"/>
    </row>
    <row r="1029" spans="2:11" ht="13.5" thickBot="1">
      <c r="B1029" s="190" t="s">
        <v>285</v>
      </c>
      <c r="C1029" s="191" t="s">
        <v>286</v>
      </c>
      <c r="D1029" s="192"/>
      <c r="E1029" s="192"/>
      <c r="F1029" s="192"/>
      <c r="G1029" s="192"/>
      <c r="H1029" s="194" t="s">
        <v>287</v>
      </c>
      <c r="I1029" s="193" t="s">
        <v>288</v>
      </c>
      <c r="J1029" s="194" t="s">
        <v>289</v>
      </c>
      <c r="K1029" s="195" t="s">
        <v>24</v>
      </c>
    </row>
    <row r="1030" spans="2:11">
      <c r="B1030" s="61">
        <v>484</v>
      </c>
      <c r="C1030" s="433" t="s">
        <v>718</v>
      </c>
      <c r="D1030" s="60"/>
      <c r="E1030" s="60"/>
      <c r="F1030" s="60"/>
      <c r="G1030" s="60"/>
      <c r="H1030" s="63">
        <v>13</v>
      </c>
      <c r="I1030" s="62">
        <v>81.25</v>
      </c>
      <c r="J1030" s="62">
        <v>1.31</v>
      </c>
      <c r="K1030" s="154">
        <v>1.3472</v>
      </c>
    </row>
    <row r="1031" spans="2:11" ht="13.5" thickBot="1">
      <c r="B1031" s="67">
        <v>500</v>
      </c>
      <c r="C1031" s="65" t="s">
        <v>719</v>
      </c>
      <c r="D1031" s="66"/>
      <c r="E1031" s="66"/>
      <c r="F1031" s="66"/>
      <c r="G1031" s="66"/>
      <c r="H1031" s="69">
        <v>2</v>
      </c>
      <c r="I1031" s="68">
        <v>12.5</v>
      </c>
      <c r="J1031" s="68">
        <v>2</v>
      </c>
      <c r="K1031" s="94">
        <v>0.56000000000000005</v>
      </c>
    </row>
    <row r="1032" spans="2:11" ht="13.5" thickBot="1">
      <c r="B1032" s="255" t="s">
        <v>201</v>
      </c>
      <c r="C1032" s="81"/>
      <c r="D1032" s="81"/>
      <c r="E1032" s="81"/>
      <c r="F1032" s="81"/>
      <c r="G1032" s="81"/>
      <c r="H1032" s="259">
        <v>16</v>
      </c>
      <c r="I1032" s="256"/>
      <c r="J1032" s="257">
        <v>1.38</v>
      </c>
      <c r="K1032" s="258">
        <v>1.2422</v>
      </c>
    </row>
    <row r="1033" spans="2:11">
      <c r="B1033" s="76"/>
      <c r="C1033" s="76"/>
      <c r="D1033" s="76"/>
      <c r="E1033" s="76"/>
      <c r="F1033" s="76"/>
      <c r="G1033" s="76"/>
      <c r="I1033" s="104"/>
      <c r="J1033" s="78"/>
      <c r="K1033" s="77"/>
    </row>
    <row r="1034" spans="2:11">
      <c r="B1034" s="76"/>
      <c r="C1034" s="76"/>
      <c r="D1034" s="76"/>
      <c r="E1034" s="76"/>
      <c r="F1034" s="76"/>
      <c r="G1034" s="76"/>
      <c r="I1034" s="104"/>
      <c r="J1034" s="78"/>
      <c r="K1034" s="77"/>
    </row>
    <row r="1035" spans="2:11">
      <c r="B1035" s="76"/>
      <c r="C1035" s="76"/>
      <c r="D1035" s="76"/>
      <c r="E1035" s="76"/>
      <c r="F1035" s="76"/>
      <c r="G1035" s="76"/>
      <c r="I1035" s="104"/>
      <c r="J1035" s="78"/>
      <c r="K1035" s="77"/>
    </row>
    <row r="1036" spans="2:11">
      <c r="B1036" s="76"/>
      <c r="C1036" s="76"/>
      <c r="D1036" s="76"/>
      <c r="E1036" s="76"/>
      <c r="F1036" s="76"/>
      <c r="G1036" s="76"/>
      <c r="I1036" s="78"/>
      <c r="J1036" s="77"/>
      <c r="K1036" s="126"/>
    </row>
    <row r="1037" spans="2:11" ht="13.5" thickBot="1">
      <c r="B1037" s="55" t="s">
        <v>195</v>
      </c>
      <c r="I1037" s="126"/>
      <c r="J1037" s="126"/>
      <c r="K1037" s="126"/>
    </row>
    <row r="1038" spans="2:11" ht="13.5" thickBot="1">
      <c r="B1038" s="452" t="s">
        <v>294</v>
      </c>
      <c r="C1038" s="453"/>
      <c r="D1038" s="454"/>
      <c r="F1038" s="206">
        <f>$F$265</f>
        <v>2020</v>
      </c>
      <c r="I1038" s="126"/>
      <c r="J1038" s="126"/>
      <c r="K1038" s="126"/>
    </row>
    <row r="1039" spans="2:11">
      <c r="B1039" t="s">
        <v>195</v>
      </c>
      <c r="F1039" s="207"/>
      <c r="I1039" s="126"/>
      <c r="J1039" s="126"/>
      <c r="K1039" s="126"/>
    </row>
    <row r="1040" spans="2:11" ht="13.5" thickBot="1">
      <c r="I1040" s="126"/>
      <c r="J1040" s="126"/>
      <c r="K1040" s="126"/>
    </row>
    <row r="1041" spans="2:11">
      <c r="B1041" s="49" t="s">
        <v>277</v>
      </c>
      <c r="C1041" s="50"/>
      <c r="D1041" s="51"/>
      <c r="F1041" s="221">
        <v>3.2</v>
      </c>
      <c r="I1041" s="126"/>
      <c r="J1041" s="126"/>
      <c r="K1041" s="126"/>
    </row>
    <row r="1042" spans="2:11">
      <c r="B1042" s="52" t="s">
        <v>191</v>
      </c>
      <c r="C1042" s="24"/>
      <c r="D1042" s="53"/>
      <c r="F1042" s="209">
        <v>26</v>
      </c>
      <c r="I1042" s="126"/>
      <c r="J1042" s="126"/>
      <c r="K1042" s="126"/>
    </row>
    <row r="1043" spans="2:11">
      <c r="B1043" s="52" t="s">
        <v>284</v>
      </c>
      <c r="C1043" s="24"/>
      <c r="D1043" s="53"/>
      <c r="F1043" s="210">
        <f>13/26*100</f>
        <v>50</v>
      </c>
      <c r="I1043" s="126"/>
      <c r="J1043" s="126"/>
      <c r="K1043" s="126"/>
    </row>
    <row r="1044" spans="2:11">
      <c r="B1044" s="52" t="s">
        <v>279</v>
      </c>
      <c r="C1044" s="24"/>
      <c r="D1044" s="53"/>
      <c r="F1044" s="210">
        <v>19</v>
      </c>
      <c r="I1044" s="126"/>
      <c r="J1044" s="126"/>
      <c r="K1044" s="126"/>
    </row>
    <row r="1045" spans="2:11">
      <c r="B1045" s="52" t="s">
        <v>121</v>
      </c>
      <c r="C1045" s="24"/>
      <c r="D1045" s="53"/>
      <c r="F1045" s="210">
        <v>9.4</v>
      </c>
      <c r="I1045" s="126"/>
      <c r="J1045" s="126"/>
      <c r="K1045" s="126"/>
    </row>
    <row r="1046" spans="2:11">
      <c r="B1046" s="52" t="s">
        <v>280</v>
      </c>
      <c r="C1046" s="24"/>
      <c r="D1046" s="53"/>
      <c r="F1046" s="209">
        <v>3214</v>
      </c>
      <c r="I1046" s="126"/>
      <c r="J1046" s="126"/>
      <c r="K1046" s="126"/>
    </row>
    <row r="1047" spans="2:11">
      <c r="B1047" s="52" t="s">
        <v>281</v>
      </c>
      <c r="C1047" s="24"/>
      <c r="D1047" s="53"/>
      <c r="F1047" s="209">
        <v>10686</v>
      </c>
      <c r="I1047" s="126"/>
      <c r="J1047" s="126"/>
      <c r="K1047" s="126"/>
    </row>
    <row r="1048" spans="2:11">
      <c r="B1048" s="52" t="s">
        <v>282</v>
      </c>
      <c r="C1048" s="24"/>
      <c r="D1048" s="53"/>
      <c r="F1048" s="209">
        <f>SUM(F1046:F1047)</f>
        <v>13900</v>
      </c>
      <c r="I1048" s="126"/>
      <c r="J1048" s="126"/>
      <c r="K1048" s="126"/>
    </row>
    <row r="1049" spans="2:11">
      <c r="B1049" s="52" t="s">
        <v>283</v>
      </c>
      <c r="C1049" s="24"/>
      <c r="D1049" s="53"/>
      <c r="F1049" s="320">
        <f>F1047/F1046</f>
        <v>3.3248288736776601</v>
      </c>
      <c r="I1049" s="126"/>
      <c r="J1049" s="126"/>
      <c r="K1049" s="126"/>
    </row>
    <row r="1050" spans="2:11" ht="13.5" thickBot="1">
      <c r="B1050" s="54" t="s">
        <v>770</v>
      </c>
      <c r="C1050" s="55"/>
      <c r="D1050" s="56"/>
      <c r="F1050" s="203">
        <v>887</v>
      </c>
      <c r="G1050" s="57"/>
      <c r="I1050" s="126"/>
      <c r="J1050" s="126"/>
      <c r="K1050" s="126"/>
    </row>
    <row r="1051" spans="2:11">
      <c r="I1051" s="126"/>
      <c r="J1051" s="126"/>
      <c r="K1051" s="126"/>
    </row>
    <row r="1052" spans="2:11">
      <c r="I1052" s="126"/>
      <c r="J1052" s="126"/>
      <c r="K1052" s="126"/>
    </row>
    <row r="1053" spans="2:11" ht="13.5" thickBot="1">
      <c r="I1053" s="126"/>
      <c r="J1053" s="126"/>
      <c r="K1053" s="126"/>
    </row>
    <row r="1054" spans="2:11" ht="13.5" thickBot="1">
      <c r="B1054" s="190" t="s">
        <v>285</v>
      </c>
      <c r="C1054" s="191" t="s">
        <v>286</v>
      </c>
      <c r="D1054" s="192"/>
      <c r="E1054" s="192"/>
      <c r="F1054" s="192"/>
      <c r="G1054" s="192"/>
      <c r="H1054" s="194" t="s">
        <v>287</v>
      </c>
      <c r="I1054" s="193" t="s">
        <v>288</v>
      </c>
      <c r="J1054" s="194" t="s">
        <v>289</v>
      </c>
      <c r="K1054" s="195" t="s">
        <v>24</v>
      </c>
    </row>
    <row r="1055" spans="2:11">
      <c r="B1055" s="61">
        <v>351</v>
      </c>
      <c r="C1055" s="59" t="s">
        <v>720</v>
      </c>
      <c r="D1055" s="60"/>
      <c r="E1055" s="60"/>
      <c r="F1055" s="60"/>
      <c r="G1055" s="60"/>
      <c r="H1055" s="63">
        <v>3</v>
      </c>
      <c r="I1055" s="62">
        <v>13.636363636363637</v>
      </c>
      <c r="J1055" s="62">
        <v>9.67</v>
      </c>
      <c r="K1055" s="154">
        <v>0.8478</v>
      </c>
    </row>
    <row r="1056" spans="2:11">
      <c r="B1056" s="67">
        <v>346</v>
      </c>
      <c r="C1056" s="65" t="s">
        <v>721</v>
      </c>
      <c r="D1056" s="66"/>
      <c r="E1056" s="66"/>
      <c r="F1056" s="66"/>
      <c r="G1056" s="66"/>
      <c r="H1056" s="69">
        <v>2</v>
      </c>
      <c r="I1056" s="68">
        <v>9.0909090909090917</v>
      </c>
      <c r="J1056" s="68">
        <v>7.5</v>
      </c>
      <c r="K1056" s="94">
        <v>0.74660000000000004</v>
      </c>
    </row>
    <row r="1057" spans="2:11">
      <c r="B1057" s="67">
        <v>43</v>
      </c>
      <c r="C1057" s="59" t="s">
        <v>722</v>
      </c>
      <c r="D1057" s="60"/>
      <c r="E1057" s="60"/>
      <c r="F1057" s="60"/>
      <c r="G1057" s="60"/>
      <c r="H1057" s="204">
        <v>1</v>
      </c>
      <c r="I1057" s="68">
        <v>4.5454545454545459</v>
      </c>
      <c r="J1057" s="72">
        <v>5</v>
      </c>
      <c r="K1057" s="155">
        <v>1.0149999999999999</v>
      </c>
    </row>
    <row r="1058" spans="2:11">
      <c r="B1058" s="64">
        <v>197</v>
      </c>
      <c r="C1058" s="75" t="s">
        <v>723</v>
      </c>
      <c r="D1058" s="58"/>
      <c r="E1058" s="58"/>
      <c r="F1058" s="58"/>
      <c r="G1058" s="58"/>
      <c r="H1058" s="69">
        <v>1</v>
      </c>
      <c r="I1058" s="70">
        <v>4.5454545454545459</v>
      </c>
      <c r="J1058" s="68">
        <v>10</v>
      </c>
      <c r="K1058" s="156">
        <v>0.51200000000000001</v>
      </c>
    </row>
    <row r="1059" spans="2:11" ht="13.5" thickBot="1">
      <c r="B1059" s="64">
        <v>344</v>
      </c>
      <c r="C1059" s="75" t="s">
        <v>724</v>
      </c>
      <c r="D1059" s="73"/>
      <c r="E1059" s="73"/>
      <c r="F1059" s="73"/>
      <c r="G1059" s="73"/>
      <c r="H1059" s="69">
        <v>1</v>
      </c>
      <c r="I1059" s="93">
        <v>4.5454545454545459</v>
      </c>
      <c r="J1059" s="68">
        <v>21</v>
      </c>
      <c r="K1059" s="94">
        <v>0.71509999999999996</v>
      </c>
    </row>
    <row r="1060" spans="2:11" ht="13.5" thickBot="1">
      <c r="B1060" s="255" t="s">
        <v>201</v>
      </c>
      <c r="C1060" s="81"/>
      <c r="D1060" s="81"/>
      <c r="E1060" s="81"/>
      <c r="F1060" s="81"/>
      <c r="G1060" s="81"/>
      <c r="H1060" s="259">
        <v>22</v>
      </c>
      <c r="I1060" s="256"/>
      <c r="J1060" s="257">
        <v>9.4499999999999993</v>
      </c>
      <c r="K1060" s="258">
        <v>0.75939999999999996</v>
      </c>
    </row>
    <row r="1061" spans="2:11">
      <c r="I1061" s="126"/>
      <c r="J1061" s="126"/>
      <c r="K1061" s="126"/>
    </row>
    <row r="1062" spans="2:11">
      <c r="I1062" s="126"/>
      <c r="J1062" s="126"/>
      <c r="K1062" s="126"/>
    </row>
    <row r="1063" spans="2:11">
      <c r="I1063" s="126"/>
      <c r="J1063" s="126"/>
      <c r="K1063" s="126"/>
    </row>
    <row r="1064" spans="2:11">
      <c r="I1064" s="126"/>
      <c r="J1064" s="126"/>
      <c r="K1064" s="126"/>
    </row>
    <row r="1065" spans="2:11" ht="13.5" thickBot="1">
      <c r="B1065" s="76"/>
      <c r="C1065" s="76"/>
      <c r="D1065" s="76"/>
      <c r="E1065" s="76"/>
      <c r="F1065" s="76"/>
      <c r="G1065" s="76"/>
      <c r="I1065" s="78"/>
      <c r="J1065" s="77"/>
      <c r="K1065" s="126"/>
    </row>
    <row r="1066" spans="2:11" ht="13.5" thickBot="1">
      <c r="B1066" s="449" t="s">
        <v>353</v>
      </c>
      <c r="C1066" s="450"/>
      <c r="D1066" s="451"/>
      <c r="F1066" s="206">
        <f>$F$265</f>
        <v>2020</v>
      </c>
      <c r="G1066" s="76"/>
      <c r="I1066" s="126"/>
      <c r="J1066" s="126"/>
      <c r="K1066" s="126"/>
    </row>
    <row r="1067" spans="2:11">
      <c r="B1067" t="s">
        <v>195</v>
      </c>
      <c r="F1067" s="207"/>
      <c r="G1067" s="76"/>
      <c r="I1067" s="126"/>
      <c r="J1067" s="126"/>
      <c r="K1067" s="126"/>
    </row>
    <row r="1068" spans="2:11" ht="13.5" thickBot="1">
      <c r="I1068" s="126"/>
      <c r="J1068" s="126"/>
      <c r="K1068" s="126"/>
    </row>
    <row r="1069" spans="2:11">
      <c r="B1069" s="49" t="s">
        <v>277</v>
      </c>
      <c r="C1069" s="50"/>
      <c r="D1069" s="51"/>
      <c r="F1069" s="197">
        <v>39.700000000000003</v>
      </c>
      <c r="I1069" s="126"/>
      <c r="J1069" s="126"/>
      <c r="K1069" s="126"/>
    </row>
    <row r="1070" spans="2:11">
      <c r="B1070" s="52" t="s">
        <v>191</v>
      </c>
      <c r="C1070" s="24"/>
      <c r="D1070" s="53"/>
      <c r="F1070" s="200">
        <v>688</v>
      </c>
      <c r="I1070" s="126"/>
      <c r="J1070" s="126"/>
      <c r="K1070" s="126"/>
    </row>
    <row r="1071" spans="2:11">
      <c r="B1071" s="52" t="s">
        <v>34</v>
      </c>
      <c r="C1071" s="24"/>
      <c r="D1071" s="53"/>
      <c r="F1071" s="200">
        <v>470</v>
      </c>
      <c r="I1071" s="126"/>
      <c r="J1071" s="126"/>
      <c r="K1071" s="126"/>
    </row>
    <row r="1072" spans="2:11">
      <c r="B1072" s="52" t="s">
        <v>279</v>
      </c>
      <c r="C1072" s="24"/>
      <c r="D1072" s="53"/>
      <c r="F1072" s="199">
        <v>74.2</v>
      </c>
      <c r="I1072" s="126"/>
      <c r="J1072" s="126"/>
      <c r="K1072" s="126"/>
    </row>
    <row r="1073" spans="2:11" ht="13.5" thickBot="1">
      <c r="B1073" s="267" t="s">
        <v>452</v>
      </c>
      <c r="C1073" s="24"/>
      <c r="D1073" s="53"/>
      <c r="F1073" s="199">
        <v>9.3000000000000007</v>
      </c>
      <c r="I1073" s="126"/>
      <c r="J1073" s="126"/>
      <c r="K1073" s="126"/>
    </row>
    <row r="1074" spans="2:11">
      <c r="B1074" s="50" t="s">
        <v>195</v>
      </c>
      <c r="C1074" s="50"/>
      <c r="D1074" s="50"/>
      <c r="F1074" s="321" t="s">
        <v>195</v>
      </c>
      <c r="I1074" s="126"/>
      <c r="J1074" s="126"/>
      <c r="K1074" s="126"/>
    </row>
    <row r="1075" spans="2:11">
      <c r="B1075" s="24"/>
      <c r="C1075" s="24"/>
      <c r="D1075" s="24"/>
      <c r="E1075" s="24"/>
      <c r="F1075" s="24"/>
      <c r="G1075" s="24"/>
      <c r="I1075" s="126"/>
      <c r="J1075" s="126"/>
      <c r="K1075" s="126"/>
    </row>
    <row r="1076" spans="2:11">
      <c r="B1076" s="24"/>
      <c r="C1076" s="24"/>
      <c r="D1076" s="24"/>
      <c r="E1076" s="24"/>
      <c r="F1076" s="24"/>
      <c r="G1076" s="24"/>
      <c r="I1076" s="126"/>
      <c r="J1076" s="126"/>
      <c r="K1076" s="126"/>
    </row>
    <row r="1077" spans="2:11" ht="13.5" thickBot="1">
      <c r="I1077" s="126"/>
      <c r="J1077" s="126"/>
      <c r="K1077" s="126"/>
    </row>
    <row r="1078" spans="2:11" ht="13.5" thickBot="1">
      <c r="B1078" s="190" t="s">
        <v>285</v>
      </c>
      <c r="C1078" s="191" t="s">
        <v>286</v>
      </c>
      <c r="D1078" s="192"/>
      <c r="E1078" s="192"/>
      <c r="F1078" s="192"/>
      <c r="G1078" s="192"/>
      <c r="H1078" s="194" t="s">
        <v>287</v>
      </c>
      <c r="I1078" s="193" t="s">
        <v>288</v>
      </c>
      <c r="J1078" s="194" t="s">
        <v>289</v>
      </c>
      <c r="K1078" s="195" t="s">
        <v>24</v>
      </c>
    </row>
    <row r="1079" spans="2:11">
      <c r="B1079" s="61">
        <v>130</v>
      </c>
      <c r="C1079" s="59" t="s">
        <v>626</v>
      </c>
      <c r="D1079" s="60"/>
      <c r="E1079" s="60"/>
      <c r="F1079" s="60"/>
      <c r="G1079" s="60"/>
      <c r="H1079" s="63">
        <v>21</v>
      </c>
      <c r="I1079" s="62">
        <v>7.9245283018867925</v>
      </c>
      <c r="J1079" s="62">
        <v>19.86</v>
      </c>
      <c r="K1079" s="154">
        <v>4.4265999999999996</v>
      </c>
    </row>
    <row r="1080" spans="2:11">
      <c r="B1080" s="67">
        <v>44</v>
      </c>
      <c r="C1080" s="65" t="s">
        <v>654</v>
      </c>
      <c r="D1080" s="66"/>
      <c r="E1080" s="66"/>
      <c r="F1080" s="66"/>
      <c r="G1080" s="66"/>
      <c r="H1080" s="69">
        <v>16</v>
      </c>
      <c r="I1080" s="68">
        <v>6.0377358490566042</v>
      </c>
      <c r="J1080" s="68">
        <v>3.56</v>
      </c>
      <c r="K1080" s="94">
        <v>1.5408999999999999</v>
      </c>
    </row>
    <row r="1081" spans="2:11">
      <c r="B1081" s="67">
        <v>5</v>
      </c>
      <c r="C1081" s="59" t="s">
        <v>627</v>
      </c>
      <c r="D1081" s="60"/>
      <c r="E1081" s="60"/>
      <c r="F1081" s="60"/>
      <c r="G1081" s="60"/>
      <c r="H1081" s="204">
        <v>15</v>
      </c>
      <c r="I1081" s="68">
        <v>5.6603773584905657</v>
      </c>
      <c r="J1081" s="72">
        <v>39.47</v>
      </c>
      <c r="K1081" s="155">
        <v>9.5518999999999998</v>
      </c>
    </row>
    <row r="1082" spans="2:11">
      <c r="B1082" s="64">
        <v>137</v>
      </c>
      <c r="C1082" s="75" t="s">
        <v>625</v>
      </c>
      <c r="D1082" s="58"/>
      <c r="E1082" s="58"/>
      <c r="F1082" s="58"/>
      <c r="G1082" s="58"/>
      <c r="H1082" s="69">
        <v>13</v>
      </c>
      <c r="I1082" s="70">
        <v>4.9056603773584904</v>
      </c>
      <c r="J1082" s="68">
        <v>14.31</v>
      </c>
      <c r="K1082" s="156">
        <v>1.7836000000000001</v>
      </c>
    </row>
    <row r="1083" spans="2:11" ht="13.5" thickBot="1">
      <c r="B1083" s="64">
        <v>21</v>
      </c>
      <c r="C1083" s="75" t="s">
        <v>652</v>
      </c>
      <c r="D1083" s="73"/>
      <c r="E1083" s="73"/>
      <c r="F1083" s="73"/>
      <c r="G1083" s="73"/>
      <c r="H1083" s="69">
        <v>8</v>
      </c>
      <c r="I1083" s="93">
        <v>3.0188679245283021</v>
      </c>
      <c r="J1083" s="68">
        <v>9.1300000000000008</v>
      </c>
      <c r="K1083" s="94">
        <v>3.0204</v>
      </c>
    </row>
    <row r="1084" spans="2:11" ht="13.5" thickBot="1">
      <c r="B1084" s="255" t="s">
        <v>201</v>
      </c>
      <c r="C1084" s="81"/>
      <c r="D1084" s="81"/>
      <c r="E1084" s="81"/>
      <c r="F1084" s="81"/>
      <c r="G1084" s="81"/>
      <c r="H1084" s="259">
        <v>265</v>
      </c>
      <c r="I1084" s="256"/>
      <c r="J1084" s="257">
        <v>13.83</v>
      </c>
      <c r="K1084" s="258">
        <v>4.0065999999999997</v>
      </c>
    </row>
    <row r="1085" spans="2:11">
      <c r="I1085" s="126"/>
      <c r="J1085" s="126"/>
      <c r="K1085" s="126"/>
    </row>
    <row r="1086" spans="2:11">
      <c r="I1086" s="126"/>
      <c r="J1086" s="126"/>
      <c r="K1086" s="126"/>
    </row>
    <row r="1087" spans="2:11" ht="15" customHeight="1">
      <c r="I1087" s="126"/>
      <c r="J1087" s="126"/>
      <c r="K1087" s="126"/>
    </row>
    <row r="1088" spans="2:11">
      <c r="I1088" s="126"/>
      <c r="J1088" s="126"/>
      <c r="K1088" s="126"/>
    </row>
    <row r="1089" spans="2:11" ht="13.5" thickBot="1">
      <c r="I1089" s="126"/>
      <c r="J1089" s="126"/>
      <c r="K1089" s="126"/>
    </row>
    <row r="1090" spans="2:11" ht="13.5" thickBot="1">
      <c r="B1090" s="455" t="s">
        <v>295</v>
      </c>
      <c r="C1090" s="456"/>
      <c r="D1090" s="457"/>
      <c r="F1090" s="206">
        <f>$F$265</f>
        <v>2020</v>
      </c>
      <c r="I1090" s="126"/>
      <c r="J1090" s="126"/>
      <c r="K1090" s="126"/>
    </row>
    <row r="1091" spans="2:11">
      <c r="B1091" t="s">
        <v>195</v>
      </c>
      <c r="F1091" s="207"/>
      <c r="I1091" s="126"/>
      <c r="J1091" s="126"/>
      <c r="K1091" s="126"/>
    </row>
    <row r="1092" spans="2:11" ht="13.5" thickBot="1">
      <c r="I1092" s="126"/>
      <c r="J1092" s="126"/>
      <c r="K1092" s="126"/>
    </row>
    <row r="1093" spans="2:11">
      <c r="B1093" s="49" t="s">
        <v>277</v>
      </c>
      <c r="C1093" s="50"/>
      <c r="D1093" s="51"/>
      <c r="F1093" s="221"/>
      <c r="I1093" s="126"/>
      <c r="J1093" s="126"/>
      <c r="K1093" s="126"/>
    </row>
    <row r="1094" spans="2:11">
      <c r="B1094" s="52" t="s">
        <v>191</v>
      </c>
      <c r="C1094" s="24"/>
      <c r="D1094" s="53"/>
      <c r="F1094" s="209"/>
      <c r="I1094" s="126"/>
      <c r="J1094" s="126"/>
      <c r="K1094" s="126"/>
    </row>
    <row r="1095" spans="2:11">
      <c r="B1095" s="52" t="s">
        <v>121</v>
      </c>
      <c r="C1095" s="24"/>
      <c r="D1095" s="53"/>
      <c r="F1095" s="210">
        <v>1.7</v>
      </c>
      <c r="I1095" s="126"/>
      <c r="J1095" s="126"/>
      <c r="K1095" s="126"/>
    </row>
    <row r="1096" spans="2:11">
      <c r="B1096" s="52" t="s">
        <v>332</v>
      </c>
      <c r="C1096" s="24"/>
      <c r="D1096" s="53"/>
      <c r="F1096" s="230">
        <f>5623+2554</f>
        <v>8177</v>
      </c>
      <c r="I1096" s="126"/>
      <c r="J1096" s="126"/>
      <c r="K1096" s="126"/>
    </row>
    <row r="1097" spans="2:11" ht="13.5" thickBot="1">
      <c r="B1097" s="172" t="s">
        <v>776</v>
      </c>
      <c r="C1097" s="55"/>
      <c r="D1097" s="56"/>
      <c r="F1097" s="212">
        <v>2554</v>
      </c>
      <c r="I1097" s="126"/>
      <c r="J1097" s="126"/>
      <c r="K1097" s="126"/>
    </row>
    <row r="1098" spans="2:11">
      <c r="I1098" s="126"/>
      <c r="J1098" s="126"/>
      <c r="K1098" s="126"/>
    </row>
    <row r="1099" spans="2:11">
      <c r="I1099" s="126"/>
      <c r="J1099" s="126"/>
      <c r="K1099" s="126"/>
    </row>
    <row r="1100" spans="2:11" ht="13.5" thickBot="1">
      <c r="I1100" s="126"/>
      <c r="J1100" s="126"/>
      <c r="K1100" s="126"/>
    </row>
    <row r="1101" spans="2:11" ht="13.5" thickBot="1">
      <c r="B1101" s="190" t="s">
        <v>285</v>
      </c>
      <c r="C1101" s="191" t="s">
        <v>286</v>
      </c>
      <c r="D1101" s="192"/>
      <c r="E1101" s="192"/>
      <c r="F1101" s="192"/>
      <c r="G1101" s="192"/>
      <c r="H1101" s="194" t="s">
        <v>287</v>
      </c>
      <c r="I1101" s="194" t="s">
        <v>288</v>
      </c>
      <c r="J1101" s="194" t="s">
        <v>289</v>
      </c>
      <c r="K1101" s="307" t="s">
        <v>24</v>
      </c>
    </row>
    <row r="1102" spans="2:11">
      <c r="B1102" s="61">
        <v>427</v>
      </c>
      <c r="C1102" s="59" t="s">
        <v>725</v>
      </c>
      <c r="D1102" s="60"/>
      <c r="E1102" s="60"/>
      <c r="F1102" s="60"/>
      <c r="G1102" s="60"/>
      <c r="H1102" s="291">
        <v>15</v>
      </c>
      <c r="I1102" s="308">
        <v>23.076923076923077</v>
      </c>
      <c r="J1102" s="291">
        <v>2.4</v>
      </c>
      <c r="K1102" s="291">
        <v>0.52029999999999998</v>
      </c>
    </row>
    <row r="1103" spans="2:11">
      <c r="B1103" s="67">
        <v>281</v>
      </c>
      <c r="C1103" s="65" t="s">
        <v>693</v>
      </c>
      <c r="D1103" s="66"/>
      <c r="E1103" s="66"/>
      <c r="F1103" s="66"/>
      <c r="G1103" s="66"/>
      <c r="H1103" s="292">
        <v>6</v>
      </c>
      <c r="I1103" s="309">
        <v>9.2307692307692299</v>
      </c>
      <c r="J1103" s="292">
        <v>1.17</v>
      </c>
      <c r="K1103" s="292">
        <v>0.9556</v>
      </c>
    </row>
    <row r="1104" spans="2:11">
      <c r="B1104" s="67">
        <v>240</v>
      </c>
      <c r="C1104" s="59" t="s">
        <v>715</v>
      </c>
      <c r="D1104" s="60"/>
      <c r="E1104" s="60"/>
      <c r="F1104" s="60"/>
      <c r="G1104" s="60"/>
      <c r="H1104" s="292">
        <v>4</v>
      </c>
      <c r="I1104" s="309">
        <v>6.1538461538461542</v>
      </c>
      <c r="J1104" s="292">
        <v>1</v>
      </c>
      <c r="K1104" s="292">
        <v>1.3865000000000001</v>
      </c>
    </row>
    <row r="1105" spans="2:11" ht="13.5" thickBot="1">
      <c r="B1105" s="64">
        <v>692</v>
      </c>
      <c r="C1105" s="75" t="s">
        <v>726</v>
      </c>
      <c r="D1105" s="58"/>
      <c r="E1105" s="58"/>
      <c r="F1105" s="58"/>
      <c r="G1105" s="58"/>
      <c r="H1105" s="292">
        <v>1</v>
      </c>
      <c r="I1105" s="309">
        <v>1.5384615384615385</v>
      </c>
      <c r="J1105" s="292">
        <v>2</v>
      </c>
      <c r="K1105" s="292">
        <v>0.72560000000000002</v>
      </c>
    </row>
    <row r="1106" spans="2:11" ht="13.5" thickBot="1">
      <c r="B1106" s="255" t="s">
        <v>201</v>
      </c>
      <c r="C1106" s="81"/>
      <c r="D1106" s="81"/>
      <c r="E1106" s="81"/>
      <c r="F1106" s="81"/>
      <c r="G1106" s="81"/>
      <c r="H1106" s="259">
        <v>65</v>
      </c>
      <c r="I1106" s="256"/>
      <c r="J1106" s="257">
        <v>1.74</v>
      </c>
      <c r="K1106" s="258">
        <v>0.76190000000000002</v>
      </c>
    </row>
    <row r="1107" spans="2:11">
      <c r="B1107" s="79"/>
      <c r="C1107" s="76"/>
      <c r="D1107" s="76"/>
      <c r="E1107" s="76"/>
      <c r="F1107" s="76"/>
      <c r="G1107" s="76"/>
      <c r="I1107" s="78"/>
      <c r="J1107" s="77"/>
      <c r="K1107" s="126"/>
    </row>
    <row r="1108" spans="2:11">
      <c r="B1108" s="76"/>
      <c r="C1108" s="76"/>
      <c r="D1108" s="76"/>
      <c r="E1108" s="76"/>
      <c r="F1108" s="76"/>
      <c r="G1108" s="76"/>
      <c r="I1108" s="78"/>
      <c r="J1108" s="77"/>
      <c r="K1108" s="126"/>
    </row>
    <row r="1109" spans="2:11">
      <c r="B1109" s="76"/>
      <c r="C1109" s="76"/>
      <c r="D1109" s="76"/>
      <c r="E1109" s="76"/>
      <c r="F1109" s="76"/>
      <c r="G1109" s="76"/>
      <c r="I1109" s="78"/>
      <c r="J1109" s="77"/>
      <c r="K1109" s="126"/>
    </row>
    <row r="1110" spans="2:11">
      <c r="B1110" s="76"/>
      <c r="C1110" s="76"/>
      <c r="D1110" s="76"/>
      <c r="E1110" s="76"/>
      <c r="F1110" s="76"/>
      <c r="G1110" s="76"/>
      <c r="I1110" s="78"/>
      <c r="J1110" s="77"/>
      <c r="K1110" s="126"/>
    </row>
    <row r="1111" spans="2:11" ht="13.5" thickBot="1">
      <c r="I1111" s="126"/>
      <c r="J1111" s="126"/>
      <c r="K1111" s="126"/>
    </row>
    <row r="1112" spans="2:11" ht="13.5" thickBot="1">
      <c r="B1112" s="449" t="s">
        <v>326</v>
      </c>
      <c r="C1112" s="450"/>
      <c r="D1112" s="451"/>
      <c r="F1112" s="206">
        <f>$F$265</f>
        <v>2020</v>
      </c>
      <c r="I1112" s="126"/>
      <c r="J1112" s="126"/>
      <c r="K1112" s="126"/>
    </row>
    <row r="1113" spans="2:11">
      <c r="F1113" s="207"/>
      <c r="I1113" s="126"/>
      <c r="J1113" s="126"/>
      <c r="K1113" s="126"/>
    </row>
    <row r="1114" spans="2:11" ht="13.5" thickBot="1">
      <c r="I1114" s="126"/>
      <c r="J1114" s="126"/>
      <c r="K1114" s="126"/>
    </row>
    <row r="1115" spans="2:11">
      <c r="B1115" s="322" t="s">
        <v>453</v>
      </c>
      <c r="C1115" s="50"/>
      <c r="D1115" s="51"/>
      <c r="F1115" s="323">
        <v>49</v>
      </c>
      <c r="I1115" s="126"/>
      <c r="J1115" s="126"/>
      <c r="K1115" s="126"/>
    </row>
    <row r="1116" spans="2:11">
      <c r="B1116" s="267" t="s">
        <v>454</v>
      </c>
      <c r="C1116" s="24"/>
      <c r="D1116" s="53"/>
      <c r="F1116" s="199">
        <v>7.2</v>
      </c>
      <c r="I1116" s="126"/>
      <c r="J1116" s="126"/>
      <c r="K1116" s="126"/>
    </row>
    <row r="1117" spans="2:11">
      <c r="B1117" s="267" t="s">
        <v>455</v>
      </c>
      <c r="C1117" s="24"/>
      <c r="D1117" s="53"/>
      <c r="F1117" s="198">
        <f>SUM(F1118:F1119)</f>
        <v>15669</v>
      </c>
      <c r="I1117" s="126"/>
      <c r="J1117" s="126"/>
      <c r="K1117" s="126"/>
    </row>
    <row r="1118" spans="2:11">
      <c r="B1118" s="267" t="s">
        <v>456</v>
      </c>
      <c r="C1118" s="24"/>
      <c r="D1118" s="53"/>
      <c r="F1118" s="198">
        <v>10670</v>
      </c>
      <c r="I1118" s="126"/>
      <c r="J1118" s="126"/>
      <c r="K1118" s="126"/>
    </row>
    <row r="1119" spans="2:11">
      <c r="B1119" s="267" t="s">
        <v>457</v>
      </c>
      <c r="C1119" s="24"/>
      <c r="D1119" s="53"/>
      <c r="F1119" s="198">
        <v>4999</v>
      </c>
      <c r="I1119" s="126"/>
      <c r="J1119" s="126"/>
      <c r="K1119" s="126"/>
    </row>
    <row r="1120" spans="2:11">
      <c r="B1120" s="52" t="s">
        <v>280</v>
      </c>
      <c r="C1120" s="24"/>
      <c r="D1120" s="53"/>
      <c r="F1120" s="200">
        <v>943</v>
      </c>
      <c r="I1120" s="126"/>
      <c r="J1120" s="126"/>
      <c r="K1120" s="126"/>
    </row>
    <row r="1121" spans="2:11">
      <c r="B1121" s="52" t="s">
        <v>281</v>
      </c>
      <c r="C1121" s="24"/>
      <c r="D1121" s="53"/>
      <c r="F1121" s="200">
        <v>721</v>
      </c>
      <c r="I1121" s="126"/>
      <c r="J1121" s="126"/>
      <c r="K1121" s="126"/>
    </row>
    <row r="1122" spans="2:11">
      <c r="B1122" s="52" t="s">
        <v>282</v>
      </c>
      <c r="C1122" s="24"/>
      <c r="D1122" s="53"/>
      <c r="F1122" s="200">
        <f>SUM(F1120:F1121)</f>
        <v>1664</v>
      </c>
      <c r="I1122" s="126"/>
      <c r="J1122" s="126"/>
      <c r="K1122" s="126"/>
    </row>
    <row r="1123" spans="2:11">
      <c r="B1123" s="52" t="s">
        <v>283</v>
      </c>
      <c r="C1123" s="24"/>
      <c r="D1123" s="53"/>
      <c r="F1123" s="201">
        <f>F1121/F1120</f>
        <v>0.76458112407211032</v>
      </c>
      <c r="I1123" s="126"/>
      <c r="J1123" s="126"/>
      <c r="K1123" s="126"/>
    </row>
    <row r="1124" spans="2:11">
      <c r="B1124" s="52" t="s">
        <v>461</v>
      </c>
      <c r="C1124" s="24"/>
      <c r="D1124" s="53"/>
      <c r="F1124" s="200">
        <v>11342</v>
      </c>
      <c r="I1124" s="126"/>
      <c r="J1124" s="126"/>
      <c r="K1124" s="126"/>
    </row>
    <row r="1125" spans="2:11" ht="13.5" thickBot="1">
      <c r="B1125" s="54" t="s">
        <v>770</v>
      </c>
      <c r="C1125" s="55"/>
      <c r="D1125" s="56"/>
      <c r="E1125" s="202"/>
      <c r="F1125" s="234">
        <v>1343</v>
      </c>
      <c r="I1125" s="126"/>
      <c r="J1125" s="126"/>
      <c r="K1125" s="126"/>
    </row>
    <row r="1126" spans="2:11">
      <c r="I1126" s="126"/>
      <c r="J1126" s="126"/>
      <c r="K1126" s="126"/>
    </row>
    <row r="1127" spans="2:11">
      <c r="H1127" s="253"/>
      <c r="I1127" s="126"/>
      <c r="J1127" s="126"/>
      <c r="K1127" s="126"/>
    </row>
    <row r="1128" spans="2:11" ht="13.5" thickBot="1">
      <c r="I1128" s="126"/>
      <c r="J1128" s="126"/>
      <c r="K1128" s="126"/>
    </row>
    <row r="1129" spans="2:11" ht="13.5" thickBot="1">
      <c r="B1129" s="190" t="s">
        <v>285</v>
      </c>
      <c r="C1129" s="191" t="s">
        <v>286</v>
      </c>
      <c r="D1129" s="192"/>
      <c r="E1129" s="192"/>
      <c r="F1129" s="192"/>
      <c r="G1129" s="192"/>
      <c r="H1129" s="194" t="s">
        <v>287</v>
      </c>
      <c r="I1129" s="193" t="s">
        <v>288</v>
      </c>
      <c r="J1129" s="194" t="s">
        <v>289</v>
      </c>
      <c r="K1129" s="195" t="s">
        <v>24</v>
      </c>
    </row>
    <row r="1130" spans="2:11">
      <c r="B1130" s="61">
        <v>5</v>
      </c>
      <c r="C1130" s="59" t="s">
        <v>627</v>
      </c>
      <c r="D1130" s="60"/>
      <c r="E1130" s="60"/>
      <c r="F1130" s="60"/>
      <c r="G1130" s="60"/>
      <c r="H1130" s="63">
        <v>3</v>
      </c>
      <c r="I1130" s="62">
        <v>10.714285714285714</v>
      </c>
      <c r="J1130" s="62">
        <v>39.67</v>
      </c>
      <c r="K1130" s="154">
        <v>9.3223000000000003</v>
      </c>
    </row>
    <row r="1131" spans="2:11">
      <c r="B1131" s="67">
        <v>137</v>
      </c>
      <c r="C1131" s="65" t="s">
        <v>625</v>
      </c>
      <c r="D1131" s="66"/>
      <c r="E1131" s="66"/>
      <c r="F1131" s="66"/>
      <c r="G1131" s="66"/>
      <c r="H1131" s="69">
        <v>3</v>
      </c>
      <c r="I1131" s="68">
        <v>10.714285714285714</v>
      </c>
      <c r="J1131" s="68">
        <v>13.67</v>
      </c>
      <c r="K1131" s="94">
        <v>1.0853999999999999</v>
      </c>
    </row>
    <row r="1132" spans="2:11">
      <c r="B1132" s="67">
        <v>4</v>
      </c>
      <c r="C1132" s="59" t="s">
        <v>727</v>
      </c>
      <c r="D1132" s="60"/>
      <c r="E1132" s="60"/>
      <c r="F1132" s="60"/>
      <c r="G1132" s="60"/>
      <c r="H1132" s="204">
        <v>1</v>
      </c>
      <c r="I1132" s="68">
        <v>3.5714285714285716</v>
      </c>
      <c r="J1132" s="72">
        <v>29</v>
      </c>
      <c r="K1132" s="155">
        <v>14.423400000000001</v>
      </c>
    </row>
    <row r="1133" spans="2:11">
      <c r="B1133" s="64">
        <v>45</v>
      </c>
      <c r="C1133" s="75" t="s">
        <v>648</v>
      </c>
      <c r="D1133" s="58"/>
      <c r="E1133" s="58"/>
      <c r="F1133" s="58"/>
      <c r="G1133" s="58"/>
      <c r="H1133" s="69">
        <v>1</v>
      </c>
      <c r="I1133" s="70">
        <v>3.5714285714285716</v>
      </c>
      <c r="J1133" s="68">
        <v>1</v>
      </c>
      <c r="K1133" s="156">
        <v>0.89439999999999997</v>
      </c>
    </row>
    <row r="1134" spans="2:11" ht="13.5" thickBot="1">
      <c r="B1134" s="64">
        <v>162</v>
      </c>
      <c r="C1134" s="75" t="s">
        <v>728</v>
      </c>
      <c r="D1134" s="73"/>
      <c r="E1134" s="73"/>
      <c r="F1134" s="73"/>
      <c r="G1134" s="73"/>
      <c r="H1134" s="69">
        <v>1</v>
      </c>
      <c r="I1134" s="93">
        <v>3.5714285714285716</v>
      </c>
      <c r="J1134" s="68">
        <v>10</v>
      </c>
      <c r="K1134" s="94">
        <v>9.9208999999999996</v>
      </c>
    </row>
    <row r="1135" spans="2:11" ht="13.5" thickBot="1">
      <c r="B1135" s="255" t="s">
        <v>201</v>
      </c>
      <c r="C1135" s="81"/>
      <c r="D1135" s="81"/>
      <c r="E1135" s="81"/>
      <c r="F1135" s="81"/>
      <c r="G1135" s="81"/>
      <c r="H1135" s="259">
        <v>28</v>
      </c>
      <c r="I1135" s="256"/>
      <c r="J1135" s="257">
        <v>16.57</v>
      </c>
      <c r="K1135" s="258">
        <v>5.1990999999999996</v>
      </c>
    </row>
    <row r="1136" spans="2:11">
      <c r="I1136" s="126"/>
      <c r="J1136" s="126"/>
      <c r="K1136" s="126"/>
    </row>
    <row r="1137" spans="2:11">
      <c r="I1137" s="126"/>
      <c r="J1137" s="126"/>
      <c r="K1137" s="126"/>
    </row>
    <row r="1138" spans="2:11">
      <c r="I1138" s="126"/>
      <c r="J1138" s="126"/>
      <c r="K1138" s="126"/>
    </row>
    <row r="1139" spans="2:11">
      <c r="I1139" s="126"/>
      <c r="J1139" s="126"/>
      <c r="K1139" s="126"/>
    </row>
    <row r="1140" spans="2:11" ht="13.5" thickBot="1">
      <c r="I1140" s="126"/>
      <c r="J1140" s="126"/>
      <c r="K1140" s="126"/>
    </row>
    <row r="1141" spans="2:11" ht="13.5" thickBot="1">
      <c r="B1141" s="455" t="s">
        <v>143</v>
      </c>
      <c r="C1141" s="456"/>
      <c r="D1141" s="457"/>
      <c r="F1141" s="206">
        <f>$F$265</f>
        <v>2020</v>
      </c>
      <c r="I1141" s="126"/>
      <c r="J1141" s="126"/>
      <c r="K1141" s="126"/>
    </row>
    <row r="1142" spans="2:11">
      <c r="F1142" s="207"/>
      <c r="I1142" s="126"/>
      <c r="J1142" s="126"/>
      <c r="K1142" s="126"/>
    </row>
    <row r="1143" spans="2:11" ht="13.5" thickBot="1">
      <c r="I1143" s="126"/>
      <c r="J1143" s="126"/>
      <c r="K1143" s="126"/>
    </row>
    <row r="1144" spans="2:11">
      <c r="B1144" s="49" t="s">
        <v>277</v>
      </c>
      <c r="C1144" s="50"/>
      <c r="D1144" s="51"/>
      <c r="F1144" s="197">
        <v>64.599999999999994</v>
      </c>
      <c r="I1144" s="126"/>
      <c r="J1144" s="126"/>
      <c r="K1144" s="126"/>
    </row>
    <row r="1145" spans="2:11">
      <c r="B1145" s="52" t="s">
        <v>191</v>
      </c>
      <c r="C1145" s="24"/>
      <c r="D1145" s="53"/>
      <c r="F1145" s="200">
        <v>2477</v>
      </c>
      <c r="I1145" s="126"/>
      <c r="J1145" s="126"/>
      <c r="K1145" s="126"/>
    </row>
    <row r="1146" spans="2:11">
      <c r="B1146" s="52" t="s">
        <v>284</v>
      </c>
      <c r="C1146" s="24"/>
      <c r="D1146" s="53"/>
      <c r="F1146" s="199">
        <f>1363/2477*100</f>
        <v>55.026241421073884</v>
      </c>
      <c r="I1146" s="126"/>
      <c r="J1146" s="126"/>
      <c r="K1146" s="126"/>
    </row>
    <row r="1147" spans="2:11">
      <c r="B1147" s="52" t="s">
        <v>279</v>
      </c>
      <c r="C1147" s="24"/>
      <c r="D1147" s="53"/>
      <c r="F1147" s="199">
        <v>92.9</v>
      </c>
      <c r="I1147" s="126"/>
      <c r="J1147" s="126"/>
      <c r="K1147" s="126"/>
    </row>
    <row r="1148" spans="2:11">
      <c r="B1148" s="52" t="s">
        <v>121</v>
      </c>
      <c r="C1148" s="24"/>
      <c r="D1148" s="53"/>
      <c r="F1148" s="199">
        <v>8.8000000000000007</v>
      </c>
      <c r="I1148" s="126"/>
      <c r="J1148" s="126"/>
      <c r="K1148" s="126"/>
    </row>
    <row r="1149" spans="2:11">
      <c r="B1149" s="52" t="s">
        <v>280</v>
      </c>
      <c r="C1149" s="24"/>
      <c r="D1149" s="53"/>
      <c r="F1149" s="200">
        <v>3871</v>
      </c>
      <c r="I1149" s="126"/>
      <c r="J1149" s="126"/>
      <c r="K1149" s="126"/>
    </row>
    <row r="1150" spans="2:11">
      <c r="B1150" s="52" t="s">
        <v>281</v>
      </c>
      <c r="C1150" s="24"/>
      <c r="D1150" s="53"/>
      <c r="F1150" s="200">
        <v>14576</v>
      </c>
      <c r="I1150" s="126"/>
      <c r="J1150" s="126"/>
      <c r="K1150" s="126"/>
    </row>
    <row r="1151" spans="2:11">
      <c r="B1151" s="52" t="s">
        <v>282</v>
      </c>
      <c r="C1151" s="24"/>
      <c r="D1151" s="53"/>
      <c r="F1151" s="235">
        <f>SUM(F1149:F1150)</f>
        <v>18447</v>
      </c>
      <c r="I1151" s="126"/>
      <c r="J1151" s="126"/>
      <c r="K1151" s="126"/>
    </row>
    <row r="1152" spans="2:11">
      <c r="B1152" s="52" t="s">
        <v>283</v>
      </c>
      <c r="C1152" s="24"/>
      <c r="D1152" s="53"/>
      <c r="F1152" s="201">
        <f>F1150/F1149</f>
        <v>3.7654352880392663</v>
      </c>
      <c r="I1152" s="126"/>
      <c r="J1152" s="126"/>
      <c r="K1152" s="126"/>
    </row>
    <row r="1153" spans="2:11">
      <c r="B1153" s="267" t="s">
        <v>458</v>
      </c>
      <c r="C1153" s="24"/>
      <c r="D1153" s="53"/>
      <c r="F1153" s="198">
        <v>1786</v>
      </c>
      <c r="I1153" s="126"/>
      <c r="J1153" s="126"/>
      <c r="K1153" s="126"/>
    </row>
    <row r="1154" spans="2:11">
      <c r="B1154" s="267" t="s">
        <v>459</v>
      </c>
      <c r="C1154" s="24"/>
      <c r="D1154" s="53"/>
      <c r="F1154" s="216">
        <v>457</v>
      </c>
      <c r="I1154" s="126"/>
      <c r="J1154" s="126"/>
      <c r="K1154" s="126"/>
    </row>
    <row r="1155" spans="2:11">
      <c r="B1155" s="52" t="s">
        <v>298</v>
      </c>
      <c r="C1155" s="24"/>
      <c r="D1155" s="53"/>
      <c r="F1155" s="198">
        <f>SUM(F1153:F1154)</f>
        <v>2243</v>
      </c>
      <c r="I1155" s="126"/>
      <c r="J1155" s="126"/>
      <c r="K1155" s="126"/>
    </row>
    <row r="1156" spans="2:11">
      <c r="B1156" s="52" t="s">
        <v>774</v>
      </c>
      <c r="C1156" s="24"/>
      <c r="D1156" s="53"/>
      <c r="F1156" s="202">
        <v>16</v>
      </c>
      <c r="I1156" s="126"/>
      <c r="J1156" s="126"/>
      <c r="K1156" s="126"/>
    </row>
    <row r="1157" spans="2:11">
      <c r="B1157" s="52" t="s">
        <v>777</v>
      </c>
      <c r="C1157" s="24"/>
      <c r="D1157" s="53"/>
      <c r="F1157" s="202">
        <v>194</v>
      </c>
      <c r="I1157" s="126"/>
      <c r="J1157" s="126"/>
      <c r="K1157" s="126"/>
    </row>
    <row r="1158" spans="2:11" ht="13.5" thickBot="1">
      <c r="B1158" s="54" t="s">
        <v>770</v>
      </c>
      <c r="C1158" s="55"/>
      <c r="D1158" s="56"/>
      <c r="F1158" s="205">
        <v>453</v>
      </c>
      <c r="I1158" s="126"/>
      <c r="J1158" s="126"/>
      <c r="K1158" s="126"/>
    </row>
    <row r="1159" spans="2:11">
      <c r="I1159" s="126"/>
      <c r="J1159" s="126"/>
      <c r="K1159" s="126"/>
    </row>
    <row r="1160" spans="2:11">
      <c r="I1160" s="126"/>
      <c r="J1160" s="126"/>
      <c r="K1160" s="126"/>
    </row>
    <row r="1161" spans="2:11" ht="13.5" thickBot="1">
      <c r="I1161" s="126"/>
      <c r="J1161" s="126"/>
      <c r="K1161" s="126"/>
    </row>
    <row r="1162" spans="2:11" ht="13.5" thickBot="1">
      <c r="B1162" s="190" t="s">
        <v>285</v>
      </c>
      <c r="C1162" s="191" t="s">
        <v>286</v>
      </c>
      <c r="D1162" s="192"/>
      <c r="E1162" s="192"/>
      <c r="F1162" s="192"/>
      <c r="G1162" s="192"/>
      <c r="H1162" s="194" t="s">
        <v>287</v>
      </c>
      <c r="I1162" s="193" t="s">
        <v>288</v>
      </c>
      <c r="J1162" s="194" t="s">
        <v>289</v>
      </c>
      <c r="K1162" s="195" t="s">
        <v>24</v>
      </c>
    </row>
    <row r="1163" spans="2:11">
      <c r="B1163" s="61">
        <v>284</v>
      </c>
      <c r="C1163" s="59" t="s">
        <v>691</v>
      </c>
      <c r="D1163" s="60"/>
      <c r="E1163" s="60"/>
      <c r="F1163" s="60"/>
      <c r="G1163" s="60"/>
      <c r="H1163" s="63">
        <v>145</v>
      </c>
      <c r="I1163" s="62">
        <v>5.7312252964426875</v>
      </c>
      <c r="J1163" s="62">
        <v>7.64</v>
      </c>
      <c r="K1163" s="154">
        <v>0.84289999999999998</v>
      </c>
    </row>
    <row r="1164" spans="2:11">
      <c r="B1164" s="67">
        <v>231</v>
      </c>
      <c r="C1164" s="65" t="s">
        <v>729</v>
      </c>
      <c r="D1164" s="66"/>
      <c r="E1164" s="66"/>
      <c r="F1164" s="66"/>
      <c r="G1164" s="66"/>
      <c r="H1164" s="69">
        <v>129</v>
      </c>
      <c r="I1164" s="68">
        <v>5.0988142292490117</v>
      </c>
      <c r="J1164" s="68">
        <v>12.05</v>
      </c>
      <c r="K1164" s="94">
        <v>1.7584</v>
      </c>
    </row>
    <row r="1165" spans="2:11">
      <c r="B1165" s="67">
        <v>230</v>
      </c>
      <c r="C1165" s="59" t="s">
        <v>730</v>
      </c>
      <c r="D1165" s="60"/>
      <c r="E1165" s="60"/>
      <c r="F1165" s="60"/>
      <c r="G1165" s="60"/>
      <c r="H1165" s="204">
        <v>99</v>
      </c>
      <c r="I1165" s="68">
        <v>3.9130434782608696</v>
      </c>
      <c r="J1165" s="72">
        <v>19.04</v>
      </c>
      <c r="K1165" s="155">
        <v>2.2658999999999998</v>
      </c>
    </row>
    <row r="1166" spans="2:11">
      <c r="B1166" s="64">
        <v>234</v>
      </c>
      <c r="C1166" s="75" t="s">
        <v>662</v>
      </c>
      <c r="D1166" s="58"/>
      <c r="E1166" s="58"/>
      <c r="F1166" s="58"/>
      <c r="G1166" s="58"/>
      <c r="H1166" s="69">
        <v>99</v>
      </c>
      <c r="I1166" s="70">
        <v>3.9130434782608696</v>
      </c>
      <c r="J1166" s="68">
        <v>2.92</v>
      </c>
      <c r="K1166" s="156">
        <v>0.87939999999999996</v>
      </c>
    </row>
    <row r="1167" spans="2:11" ht="13.5" thickBot="1">
      <c r="B1167" s="64">
        <v>244</v>
      </c>
      <c r="C1167" s="75" t="s">
        <v>708</v>
      </c>
      <c r="D1167" s="73"/>
      <c r="E1167" s="73"/>
      <c r="F1167" s="73"/>
      <c r="G1167" s="73"/>
      <c r="H1167" s="69">
        <v>78</v>
      </c>
      <c r="I1167" s="93">
        <v>3.0830039525691699</v>
      </c>
      <c r="J1167" s="68">
        <v>6.64</v>
      </c>
      <c r="K1167" s="94">
        <v>0.54979999999999996</v>
      </c>
    </row>
    <row r="1168" spans="2:11" ht="13.5" thickBot="1">
      <c r="B1168" s="255" t="s">
        <v>201</v>
      </c>
      <c r="C1168" s="81"/>
      <c r="D1168" s="81"/>
      <c r="E1168" s="81"/>
      <c r="F1168" s="81"/>
      <c r="G1168" s="81"/>
      <c r="H1168" s="259">
        <v>2530</v>
      </c>
      <c r="I1168" s="256"/>
      <c r="J1168" s="257">
        <v>9.01</v>
      </c>
      <c r="K1168" s="258">
        <v>1.2702</v>
      </c>
    </row>
    <row r="1169" spans="1:11">
      <c r="A1169" s="170"/>
      <c r="I1169" s="126"/>
      <c r="J1169" s="126"/>
      <c r="K1169" s="126"/>
    </row>
    <row r="1170" spans="1:11">
      <c r="B1170" s="170"/>
      <c r="C1170" s="170"/>
      <c r="D1170" s="170"/>
      <c r="E1170" s="170"/>
      <c r="F1170" s="170"/>
      <c r="G1170" s="170"/>
      <c r="H1170" s="260"/>
      <c r="I1170" s="126"/>
      <c r="J1170" s="126"/>
      <c r="K1170" s="126"/>
    </row>
    <row r="1171" spans="1:11">
      <c r="I1171" s="126"/>
      <c r="J1171" s="126"/>
      <c r="K1171" s="126"/>
    </row>
    <row r="1172" spans="1:11">
      <c r="I1172" s="126"/>
      <c r="J1172" s="126"/>
      <c r="K1172" s="126"/>
    </row>
    <row r="1173" spans="1:11" ht="13.5" thickBot="1">
      <c r="I1173" s="126"/>
      <c r="J1173" s="126"/>
      <c r="K1173" s="126"/>
    </row>
    <row r="1174" spans="1:11" ht="13.5" thickBot="1">
      <c r="B1174" s="449" t="s">
        <v>144</v>
      </c>
      <c r="C1174" s="450"/>
      <c r="D1174" s="451"/>
      <c r="F1174" s="206">
        <f>$F$265</f>
        <v>2020</v>
      </c>
      <c r="I1174" s="126"/>
      <c r="J1174" s="126"/>
      <c r="K1174" s="126"/>
    </row>
    <row r="1175" spans="1:11">
      <c r="F1175" s="207"/>
      <c r="I1175" s="126"/>
      <c r="J1175" s="126"/>
      <c r="K1175" s="126"/>
    </row>
    <row r="1176" spans="1:11" ht="13.5" thickBot="1">
      <c r="I1176" s="126"/>
      <c r="J1176" s="126"/>
      <c r="K1176" s="126"/>
    </row>
    <row r="1177" spans="1:11">
      <c r="B1177" s="49" t="s">
        <v>277</v>
      </c>
      <c r="C1177" s="50"/>
      <c r="D1177" s="51"/>
      <c r="F1177" s="197">
        <v>6</v>
      </c>
      <c r="I1177" s="126"/>
      <c r="J1177" s="126"/>
      <c r="K1177" s="126"/>
    </row>
    <row r="1178" spans="1:11">
      <c r="B1178" s="52" t="s">
        <v>191</v>
      </c>
      <c r="C1178" s="24"/>
      <c r="D1178" s="53"/>
      <c r="F1178" s="268">
        <v>360</v>
      </c>
      <c r="I1178" s="126"/>
      <c r="J1178" s="126"/>
      <c r="K1178" s="126"/>
    </row>
    <row r="1179" spans="1:11">
      <c r="B1179" s="52" t="s">
        <v>284</v>
      </c>
      <c r="C1179" s="24"/>
      <c r="D1179" s="53"/>
      <c r="F1179" s="269">
        <f>122/360*100</f>
        <v>33.888888888888893</v>
      </c>
      <c r="I1179" s="126"/>
      <c r="J1179" s="126"/>
      <c r="K1179" s="126"/>
    </row>
    <row r="1180" spans="1:11">
      <c r="B1180" s="52" t="s">
        <v>279</v>
      </c>
      <c r="C1180" s="24"/>
      <c r="D1180" s="53"/>
      <c r="F1180" s="269">
        <v>84.3</v>
      </c>
      <c r="I1180" s="126"/>
      <c r="J1180" s="126"/>
      <c r="K1180" s="126"/>
    </row>
    <row r="1181" spans="1:11">
      <c r="B1181" s="52" t="s">
        <v>121</v>
      </c>
      <c r="C1181" s="24"/>
      <c r="D1181" s="53"/>
      <c r="F1181" s="269">
        <v>4.9000000000000004</v>
      </c>
      <c r="I1181" s="126"/>
      <c r="J1181" s="126"/>
      <c r="K1181" s="126"/>
    </row>
    <row r="1182" spans="1:11">
      <c r="B1182" s="52" t="s">
        <v>280</v>
      </c>
      <c r="C1182" s="24"/>
      <c r="D1182" s="53"/>
      <c r="F1182" s="270">
        <v>3385</v>
      </c>
      <c r="I1182" s="126"/>
      <c r="J1182" s="126"/>
      <c r="K1182" s="126"/>
    </row>
    <row r="1183" spans="1:11">
      <c r="B1183" s="52" t="s">
        <v>281</v>
      </c>
      <c r="C1183" s="24"/>
      <c r="D1183" s="53"/>
      <c r="F1183" s="270">
        <v>3874</v>
      </c>
      <c r="I1183" s="126"/>
      <c r="J1183" s="126"/>
      <c r="K1183" s="126"/>
    </row>
    <row r="1184" spans="1:11">
      <c r="B1184" s="52" t="s">
        <v>282</v>
      </c>
      <c r="C1184" s="24"/>
      <c r="D1184" s="53"/>
      <c r="F1184" s="270">
        <f>SUM(F1182:F1183)</f>
        <v>7259</v>
      </c>
      <c r="I1184" s="126"/>
      <c r="J1184" s="126"/>
      <c r="K1184" s="126"/>
    </row>
    <row r="1185" spans="2:11">
      <c r="B1185" s="52" t="s">
        <v>283</v>
      </c>
      <c r="C1185" s="24"/>
      <c r="D1185" s="53"/>
      <c r="F1185" s="271">
        <f>F1183/F1182</f>
        <v>1.1444608567208272</v>
      </c>
      <c r="I1185" s="126"/>
      <c r="J1185" s="126"/>
      <c r="K1185" s="126"/>
    </row>
    <row r="1186" spans="2:11">
      <c r="B1186" s="52" t="s">
        <v>460</v>
      </c>
      <c r="C1186" s="24"/>
      <c r="D1186" s="53"/>
      <c r="F1186" s="270">
        <v>284</v>
      </c>
      <c r="I1186" s="126"/>
      <c r="J1186" s="126"/>
      <c r="K1186" s="126"/>
    </row>
    <row r="1187" spans="2:11">
      <c r="B1187" s="52" t="s">
        <v>459</v>
      </c>
      <c r="C1187" s="24"/>
      <c r="D1187" s="53"/>
      <c r="F1187" s="270">
        <v>199</v>
      </c>
      <c r="I1187" s="126"/>
      <c r="J1187" s="126"/>
      <c r="K1187" s="126"/>
    </row>
    <row r="1188" spans="2:11">
      <c r="B1188" s="52" t="s">
        <v>298</v>
      </c>
      <c r="C1188" s="24"/>
      <c r="D1188" s="53"/>
      <c r="F1188" s="270">
        <f>SUM(F1186:F1187)</f>
        <v>483</v>
      </c>
      <c r="I1188" s="126"/>
      <c r="J1188" s="126"/>
      <c r="K1188" s="126"/>
    </row>
    <row r="1189" spans="2:11">
      <c r="B1189" s="52" t="s">
        <v>303</v>
      </c>
      <c r="C1189" s="24"/>
      <c r="D1189" s="53"/>
      <c r="F1189" s="270">
        <v>2081</v>
      </c>
      <c r="I1189" s="126"/>
      <c r="J1189" s="126"/>
      <c r="K1189" s="126"/>
    </row>
    <row r="1190" spans="2:11" ht="13.5" thickBot="1">
      <c r="B1190" s="54" t="s">
        <v>770</v>
      </c>
      <c r="C1190" s="55"/>
      <c r="D1190" s="56"/>
      <c r="F1190" s="236">
        <v>200</v>
      </c>
      <c r="I1190" s="126"/>
      <c r="J1190" s="126"/>
      <c r="K1190" s="126"/>
    </row>
    <row r="1191" spans="2:11">
      <c r="I1191" s="126"/>
      <c r="J1191" s="126"/>
      <c r="K1191" s="126"/>
    </row>
    <row r="1192" spans="2:11">
      <c r="H1192" s="253"/>
      <c r="I1192" s="126"/>
      <c r="J1192" s="126"/>
      <c r="K1192" s="126"/>
    </row>
    <row r="1193" spans="2:11" ht="13.5" thickBot="1">
      <c r="I1193" s="126"/>
      <c r="J1193" s="126"/>
      <c r="K1193" s="126"/>
    </row>
    <row r="1194" spans="2:11" ht="13.5" thickBot="1">
      <c r="B1194" s="190" t="s">
        <v>285</v>
      </c>
      <c r="C1194" s="191" t="s">
        <v>286</v>
      </c>
      <c r="D1194" s="192"/>
      <c r="E1194" s="192"/>
      <c r="F1194" s="192"/>
      <c r="G1194" s="192"/>
      <c r="H1194" s="194" t="s">
        <v>287</v>
      </c>
      <c r="I1194" s="193" t="s">
        <v>288</v>
      </c>
      <c r="J1194" s="194" t="s">
        <v>289</v>
      </c>
      <c r="K1194" s="195" t="s">
        <v>24</v>
      </c>
    </row>
    <row r="1195" spans="2:11">
      <c r="B1195" s="61">
        <v>98</v>
      </c>
      <c r="C1195" s="59" t="s">
        <v>731</v>
      </c>
      <c r="D1195" s="60"/>
      <c r="E1195" s="60"/>
      <c r="F1195" s="60"/>
      <c r="G1195" s="60"/>
      <c r="H1195" s="63">
        <v>35</v>
      </c>
      <c r="I1195" s="62">
        <v>9.8039215686274517</v>
      </c>
      <c r="J1195" s="62">
        <v>3.57</v>
      </c>
      <c r="K1195" s="154">
        <v>0.8911</v>
      </c>
    </row>
    <row r="1196" spans="2:11">
      <c r="B1196" s="67">
        <v>92</v>
      </c>
      <c r="C1196" s="65" t="s">
        <v>732</v>
      </c>
      <c r="D1196" s="66"/>
      <c r="E1196" s="66"/>
      <c r="F1196" s="66"/>
      <c r="G1196" s="66"/>
      <c r="H1196" s="69">
        <v>29</v>
      </c>
      <c r="I1196" s="68">
        <v>8.1232492997198875</v>
      </c>
      <c r="J1196" s="68">
        <v>4.83</v>
      </c>
      <c r="K1196" s="94">
        <v>1.4678</v>
      </c>
    </row>
    <row r="1197" spans="2:11">
      <c r="B1197" s="67">
        <v>115</v>
      </c>
      <c r="C1197" s="59" t="s">
        <v>733</v>
      </c>
      <c r="D1197" s="60"/>
      <c r="E1197" s="60"/>
      <c r="F1197" s="60"/>
      <c r="G1197" s="60"/>
      <c r="H1197" s="204">
        <v>24</v>
      </c>
      <c r="I1197" s="68">
        <v>6.7226890756302522</v>
      </c>
      <c r="J1197" s="72">
        <v>4.25</v>
      </c>
      <c r="K1197" s="155">
        <v>0.56850000000000001</v>
      </c>
    </row>
    <row r="1198" spans="2:11">
      <c r="B1198" s="64">
        <v>114</v>
      </c>
      <c r="C1198" s="75" t="s">
        <v>734</v>
      </c>
      <c r="D1198" s="58"/>
      <c r="E1198" s="58"/>
      <c r="F1198" s="58"/>
      <c r="G1198" s="58"/>
      <c r="H1198" s="69">
        <v>16</v>
      </c>
      <c r="I1198" s="70">
        <v>4.4817927170868348</v>
      </c>
      <c r="J1198" s="68">
        <v>3.81</v>
      </c>
      <c r="K1198" s="156">
        <v>0.47910000000000003</v>
      </c>
    </row>
    <row r="1199" spans="2:11" ht="13.5" thickBot="1">
      <c r="B1199" s="64">
        <v>89</v>
      </c>
      <c r="C1199" s="75" t="s">
        <v>735</v>
      </c>
      <c r="D1199" s="73"/>
      <c r="E1199" s="73"/>
      <c r="F1199" s="73"/>
      <c r="G1199" s="73"/>
      <c r="H1199" s="69">
        <v>11</v>
      </c>
      <c r="I1199" s="93">
        <v>3.081232492997199</v>
      </c>
      <c r="J1199" s="68">
        <v>4.82</v>
      </c>
      <c r="K1199" s="94">
        <v>1.7426999999999999</v>
      </c>
    </row>
    <row r="1200" spans="2:11" ht="13.5" thickBot="1">
      <c r="B1200" s="255" t="s">
        <v>201</v>
      </c>
      <c r="C1200" s="81"/>
      <c r="D1200" s="81"/>
      <c r="E1200" s="81"/>
      <c r="F1200" s="81"/>
      <c r="G1200" s="81"/>
      <c r="H1200" s="259">
        <v>357</v>
      </c>
      <c r="I1200" s="256"/>
      <c r="J1200" s="257">
        <v>4.95</v>
      </c>
      <c r="K1200" s="258">
        <v>0.99709999999999999</v>
      </c>
    </row>
    <row r="1201" spans="2:11">
      <c r="I1201" s="126"/>
      <c r="J1201" s="126"/>
      <c r="K1201" s="126"/>
    </row>
    <row r="1202" spans="2:11">
      <c r="I1202" s="126"/>
      <c r="J1202" s="126"/>
      <c r="K1202" s="126"/>
    </row>
    <row r="1203" spans="2:11">
      <c r="I1203" s="126"/>
      <c r="J1203" s="126"/>
      <c r="K1203" s="126"/>
    </row>
    <row r="1204" spans="2:11">
      <c r="I1204" s="126"/>
      <c r="J1204" s="126"/>
      <c r="K1204" s="126"/>
    </row>
    <row r="1205" spans="2:11" ht="13.5" thickBot="1">
      <c r="I1205" s="126"/>
      <c r="J1205" s="126"/>
      <c r="K1205" s="126"/>
    </row>
    <row r="1206" spans="2:11" ht="13.5" thickBot="1">
      <c r="B1206" s="449" t="s">
        <v>145</v>
      </c>
      <c r="C1206" s="450"/>
      <c r="D1206" s="451"/>
      <c r="F1206" s="206">
        <f>$F$265</f>
        <v>2020</v>
      </c>
      <c r="I1206" s="126"/>
      <c r="J1206" s="126"/>
      <c r="K1206" s="126"/>
    </row>
    <row r="1207" spans="2:11">
      <c r="F1207" s="207"/>
      <c r="I1207" s="126"/>
      <c r="J1207" s="126"/>
      <c r="K1207" s="126"/>
    </row>
    <row r="1208" spans="2:11" ht="13.5" thickBot="1">
      <c r="I1208" s="126"/>
      <c r="J1208" s="126"/>
      <c r="K1208" s="126"/>
    </row>
    <row r="1209" spans="2:11">
      <c r="B1209" s="49" t="s">
        <v>277</v>
      </c>
      <c r="C1209" s="50"/>
      <c r="D1209" s="51"/>
      <c r="F1209" s="197">
        <v>20</v>
      </c>
      <c r="I1209" s="126"/>
      <c r="J1209" s="126"/>
      <c r="K1209" s="126"/>
    </row>
    <row r="1210" spans="2:11">
      <c r="B1210" s="52" t="s">
        <v>191</v>
      </c>
      <c r="C1210" s="24"/>
      <c r="D1210" s="53"/>
      <c r="F1210" s="200">
        <v>936</v>
      </c>
      <c r="I1210" s="126"/>
      <c r="J1210" s="126"/>
      <c r="K1210" s="126"/>
    </row>
    <row r="1211" spans="2:11">
      <c r="B1211" s="52" t="s">
        <v>284</v>
      </c>
      <c r="C1211" s="24"/>
      <c r="D1211" s="53"/>
      <c r="F1211" s="237">
        <f>363/936*100</f>
        <v>38.782051282051285</v>
      </c>
      <c r="I1211" s="126"/>
      <c r="J1211" s="126"/>
      <c r="K1211" s="126"/>
    </row>
    <row r="1212" spans="2:11">
      <c r="B1212" s="52" t="s">
        <v>279</v>
      </c>
      <c r="C1212" s="24"/>
      <c r="D1212" s="53"/>
      <c r="F1212" s="199">
        <v>56.8</v>
      </c>
      <c r="I1212" s="126"/>
      <c r="J1212" s="126"/>
      <c r="K1212" s="126"/>
    </row>
    <row r="1213" spans="2:11">
      <c r="B1213" s="52" t="s">
        <v>121</v>
      </c>
      <c r="C1213" s="24"/>
      <c r="D1213" s="53"/>
      <c r="F1213" s="199">
        <v>4.4000000000000004</v>
      </c>
      <c r="I1213" s="126"/>
      <c r="J1213" s="126"/>
      <c r="K1213" s="126"/>
    </row>
    <row r="1214" spans="2:11">
      <c r="B1214" s="52" t="s">
        <v>280</v>
      </c>
      <c r="C1214" s="24"/>
      <c r="D1214" s="53"/>
      <c r="F1214" s="200">
        <v>2055</v>
      </c>
      <c r="I1214" s="126"/>
      <c r="J1214" s="126"/>
      <c r="K1214" s="126"/>
    </row>
    <row r="1215" spans="2:11">
      <c r="B1215" s="52" t="s">
        <v>281</v>
      </c>
      <c r="C1215" s="24"/>
      <c r="D1215" s="53"/>
      <c r="F1215" s="200">
        <v>9039</v>
      </c>
      <c r="I1215" s="126"/>
      <c r="J1215" s="126"/>
      <c r="K1215" s="126"/>
    </row>
    <row r="1216" spans="2:11">
      <c r="B1216" s="52" t="s">
        <v>282</v>
      </c>
      <c r="C1216" s="24"/>
      <c r="D1216" s="53"/>
      <c r="F1216" s="200">
        <f>SUM(F1214:F1215)</f>
        <v>11094</v>
      </c>
      <c r="I1216" s="126"/>
      <c r="J1216" s="126"/>
      <c r="K1216" s="126"/>
    </row>
    <row r="1217" spans="2:11">
      <c r="B1217" s="52" t="s">
        <v>283</v>
      </c>
      <c r="C1217" s="24"/>
      <c r="D1217" s="53"/>
      <c r="F1217" s="201">
        <f>F1215/F1214</f>
        <v>4.3985401459854012</v>
      </c>
      <c r="I1217" s="126"/>
      <c r="J1217" s="126"/>
      <c r="K1217" s="126"/>
    </row>
    <row r="1218" spans="2:11">
      <c r="B1218" s="52" t="s">
        <v>300</v>
      </c>
      <c r="C1218" s="24"/>
      <c r="D1218" s="53"/>
      <c r="F1218" s="200">
        <v>917</v>
      </c>
      <c r="I1218" s="126"/>
      <c r="J1218" s="126"/>
      <c r="K1218" s="126"/>
    </row>
    <row r="1219" spans="2:11">
      <c r="B1219" s="52" t="s">
        <v>297</v>
      </c>
      <c r="C1219" s="24"/>
      <c r="D1219" s="53"/>
      <c r="F1219" s="200">
        <v>976</v>
      </c>
      <c r="I1219" s="126"/>
      <c r="J1219" s="126"/>
      <c r="K1219" s="126"/>
    </row>
    <row r="1220" spans="2:11">
      <c r="B1220" s="52" t="s">
        <v>298</v>
      </c>
      <c r="C1220" s="24"/>
      <c r="D1220" s="53"/>
      <c r="F1220" s="200">
        <f>SUM(F1218:F1219)</f>
        <v>1893</v>
      </c>
      <c r="I1220" s="126"/>
      <c r="J1220" s="126"/>
      <c r="K1220" s="126"/>
    </row>
    <row r="1221" spans="2:11" ht="13.5" thickBot="1">
      <c r="B1221" s="54" t="s">
        <v>274</v>
      </c>
      <c r="C1221" s="55"/>
      <c r="D1221" s="56"/>
      <c r="F1221" s="236">
        <v>918</v>
      </c>
      <c r="I1221" s="126"/>
      <c r="J1221" s="126"/>
      <c r="K1221" s="126"/>
    </row>
    <row r="1222" spans="2:11">
      <c r="B1222" s="24"/>
      <c r="C1222" s="24"/>
      <c r="D1222" s="24"/>
      <c r="E1222" s="24"/>
      <c r="F1222" s="24"/>
      <c r="G1222" s="24"/>
      <c r="I1222" s="126"/>
      <c r="J1222" s="126"/>
      <c r="K1222" s="126"/>
    </row>
    <row r="1223" spans="2:11">
      <c r="B1223" s="24"/>
      <c r="C1223" s="24"/>
      <c r="D1223" s="24"/>
      <c r="E1223" s="24"/>
      <c r="F1223" s="24"/>
      <c r="G1223" s="24"/>
      <c r="H1223" s="253"/>
      <c r="I1223" s="126"/>
      <c r="J1223" s="126"/>
      <c r="K1223" s="126"/>
    </row>
    <row r="1224" spans="2:11" ht="13.5" thickBot="1">
      <c r="I1224" s="126"/>
      <c r="J1224" s="126"/>
      <c r="K1224" s="126"/>
    </row>
    <row r="1225" spans="2:11" ht="13.5" thickBot="1">
      <c r="B1225" s="190" t="s">
        <v>285</v>
      </c>
      <c r="C1225" s="191" t="s">
        <v>286</v>
      </c>
      <c r="D1225" s="192"/>
      <c r="E1225" s="192"/>
      <c r="F1225" s="192"/>
      <c r="G1225" s="192"/>
      <c r="H1225" s="194" t="s">
        <v>287</v>
      </c>
      <c r="I1225" s="193" t="s">
        <v>288</v>
      </c>
      <c r="J1225" s="194" t="s">
        <v>289</v>
      </c>
      <c r="K1225" s="195" t="s">
        <v>24</v>
      </c>
    </row>
    <row r="1226" spans="2:11">
      <c r="B1226" s="61">
        <v>316</v>
      </c>
      <c r="C1226" s="59" t="s">
        <v>736</v>
      </c>
      <c r="D1226" s="60"/>
      <c r="E1226" s="60"/>
      <c r="F1226" s="60"/>
      <c r="G1226" s="60"/>
      <c r="H1226" s="63">
        <v>75</v>
      </c>
      <c r="I1226" s="62">
        <v>7.598784194528875</v>
      </c>
      <c r="J1226" s="62">
        <v>2.44</v>
      </c>
      <c r="K1226" s="154">
        <v>0.83189999999999997</v>
      </c>
    </row>
    <row r="1227" spans="2:11">
      <c r="B1227" s="67">
        <v>363</v>
      </c>
      <c r="C1227" s="65" t="s">
        <v>737</v>
      </c>
      <c r="D1227" s="66"/>
      <c r="E1227" s="66"/>
      <c r="F1227" s="66"/>
      <c r="G1227" s="66"/>
      <c r="H1227" s="69">
        <v>68</v>
      </c>
      <c r="I1227" s="68">
        <v>6.8895643363728469</v>
      </c>
      <c r="J1227" s="68">
        <v>3.59</v>
      </c>
      <c r="K1227" s="94">
        <v>1.1601999999999999</v>
      </c>
    </row>
    <row r="1228" spans="2:11">
      <c r="B1228" s="67">
        <v>361</v>
      </c>
      <c r="C1228" s="59" t="s">
        <v>689</v>
      </c>
      <c r="D1228" s="60"/>
      <c r="E1228" s="60"/>
      <c r="F1228" s="60"/>
      <c r="G1228" s="60"/>
      <c r="H1228" s="204">
        <v>56</v>
      </c>
      <c r="I1228" s="68">
        <v>5.6737588652482271</v>
      </c>
      <c r="J1228" s="72">
        <v>3.7</v>
      </c>
      <c r="K1228" s="155">
        <v>1.3775999999999999</v>
      </c>
    </row>
    <row r="1229" spans="2:11">
      <c r="B1229" s="64">
        <v>364</v>
      </c>
      <c r="C1229" s="75" t="s">
        <v>738</v>
      </c>
      <c r="D1229" s="58"/>
      <c r="E1229" s="58"/>
      <c r="F1229" s="58"/>
      <c r="G1229" s="58"/>
      <c r="H1229" s="69">
        <v>55</v>
      </c>
      <c r="I1229" s="70">
        <v>5.572441742654509</v>
      </c>
      <c r="J1229" s="68">
        <v>5.42</v>
      </c>
      <c r="K1229" s="156">
        <v>0.86550000000000005</v>
      </c>
    </row>
    <row r="1230" spans="2:11" ht="13.5" thickBot="1">
      <c r="B1230" s="64">
        <v>362</v>
      </c>
      <c r="C1230" s="75" t="s">
        <v>739</v>
      </c>
      <c r="D1230" s="73"/>
      <c r="E1230" s="73"/>
      <c r="F1230" s="73"/>
      <c r="G1230" s="73"/>
      <c r="H1230" s="69">
        <v>53</v>
      </c>
      <c r="I1230" s="93">
        <v>5.3698074974670718</v>
      </c>
      <c r="J1230" s="68">
        <v>5.75</v>
      </c>
      <c r="K1230" s="94">
        <v>1.3001</v>
      </c>
    </row>
    <row r="1231" spans="2:11" ht="13.5" thickBot="1">
      <c r="B1231" s="255" t="s">
        <v>201</v>
      </c>
      <c r="C1231" s="81"/>
      <c r="D1231" s="81"/>
      <c r="E1231" s="81"/>
      <c r="F1231" s="81"/>
      <c r="G1231" s="81"/>
      <c r="H1231" s="259">
        <v>987</v>
      </c>
      <c r="I1231" s="256"/>
      <c r="J1231" s="257">
        <v>4.53</v>
      </c>
      <c r="K1231" s="258">
        <v>1.0450999999999999</v>
      </c>
    </row>
    <row r="1232" spans="2:11">
      <c r="I1232" s="126"/>
      <c r="J1232" s="126"/>
      <c r="K1232" s="126"/>
    </row>
    <row r="1233" spans="2:11">
      <c r="I1233" s="126"/>
      <c r="J1233" s="126"/>
      <c r="K1233" s="126"/>
    </row>
    <row r="1234" spans="2:11">
      <c r="I1234" s="126"/>
      <c r="J1234" s="126"/>
      <c r="K1234" s="126"/>
    </row>
    <row r="1235" spans="2:11">
      <c r="I1235" s="126"/>
      <c r="J1235" s="126"/>
      <c r="K1235" s="126"/>
    </row>
    <row r="1236" spans="2:11" ht="13.5" thickBot="1">
      <c r="I1236" s="126"/>
      <c r="J1236" s="126"/>
      <c r="K1236" s="126"/>
    </row>
    <row r="1237" spans="2:11" ht="13.5" thickBot="1">
      <c r="B1237" s="449" t="s">
        <v>146</v>
      </c>
      <c r="C1237" s="450"/>
      <c r="D1237" s="451"/>
      <c r="F1237" s="206">
        <f>$F$265</f>
        <v>2020</v>
      </c>
      <c r="I1237" s="126"/>
      <c r="J1237" s="126"/>
      <c r="K1237" s="126"/>
    </row>
    <row r="1238" spans="2:11">
      <c r="F1238" s="207"/>
      <c r="I1238" s="126"/>
      <c r="J1238" s="126"/>
      <c r="K1238" s="126"/>
    </row>
    <row r="1239" spans="2:11" ht="13.5" thickBot="1">
      <c r="I1239" s="126"/>
      <c r="J1239" s="126"/>
      <c r="K1239" s="126"/>
    </row>
    <row r="1240" spans="2:11">
      <c r="B1240" s="49" t="s">
        <v>277</v>
      </c>
      <c r="C1240" s="50"/>
      <c r="D1240" s="51"/>
      <c r="F1240" s="197">
        <v>36</v>
      </c>
      <c r="I1240" s="126"/>
      <c r="J1240" s="126"/>
      <c r="K1240" s="126"/>
    </row>
    <row r="1241" spans="2:11">
      <c r="B1241" s="52" t="s">
        <v>191</v>
      </c>
      <c r="C1241" s="24"/>
      <c r="D1241" s="53"/>
      <c r="F1241" s="198">
        <v>984</v>
      </c>
      <c r="I1241" s="126"/>
      <c r="J1241" s="126"/>
      <c r="K1241" s="126"/>
    </row>
    <row r="1242" spans="2:11">
      <c r="B1242" s="52" t="s">
        <v>284</v>
      </c>
      <c r="C1242" s="24"/>
      <c r="D1242" s="53"/>
      <c r="F1242" s="199">
        <f>578/984*100</f>
        <v>58.739837398373986</v>
      </c>
      <c r="I1242" s="126"/>
      <c r="J1242" s="126"/>
      <c r="K1242" s="126"/>
    </row>
    <row r="1243" spans="2:11">
      <c r="B1243" s="52" t="s">
        <v>279</v>
      </c>
      <c r="C1243" s="24"/>
      <c r="D1243" s="53"/>
      <c r="F1243" s="199">
        <v>105.4</v>
      </c>
      <c r="I1243" s="126"/>
      <c r="J1243" s="126"/>
      <c r="K1243" s="126"/>
    </row>
    <row r="1244" spans="2:11">
      <c r="B1244" s="52" t="s">
        <v>121</v>
      </c>
      <c r="C1244" s="24"/>
      <c r="D1244" s="53"/>
      <c r="F1244" s="199">
        <v>13.8</v>
      </c>
      <c r="I1244" s="126"/>
      <c r="J1244" s="126"/>
      <c r="K1244" s="126"/>
    </row>
    <row r="1245" spans="2:11">
      <c r="B1245" s="52" t="s">
        <v>280</v>
      </c>
      <c r="C1245" s="24"/>
      <c r="D1245" s="53"/>
      <c r="F1245" s="200">
        <v>3199</v>
      </c>
      <c r="I1245" s="126"/>
      <c r="J1245" s="126"/>
      <c r="K1245" s="126"/>
    </row>
    <row r="1246" spans="2:11">
      <c r="B1246" s="52" t="s">
        <v>281</v>
      </c>
      <c r="C1246" s="24"/>
      <c r="D1246" s="53"/>
      <c r="F1246" s="200">
        <v>4816</v>
      </c>
      <c r="I1246" s="126"/>
      <c r="J1246" s="126"/>
      <c r="K1246" s="126"/>
    </row>
    <row r="1247" spans="2:11">
      <c r="B1247" s="52" t="s">
        <v>282</v>
      </c>
      <c r="C1247" s="24"/>
      <c r="D1247" s="53"/>
      <c r="F1247" s="200">
        <f>SUM(F1245:F1246)</f>
        <v>8015</v>
      </c>
      <c r="I1247" s="126"/>
      <c r="J1247" s="126"/>
      <c r="K1247" s="126"/>
    </row>
    <row r="1248" spans="2:11">
      <c r="B1248" s="52" t="s">
        <v>283</v>
      </c>
      <c r="C1248" s="24"/>
      <c r="D1248" s="53"/>
      <c r="F1248" s="201">
        <f>F1246/F1245</f>
        <v>1.5054704595185995</v>
      </c>
      <c r="I1248" s="126"/>
      <c r="J1248" s="126"/>
      <c r="K1248" s="126"/>
    </row>
    <row r="1249" spans="2:11">
      <c r="B1249" s="267" t="s">
        <v>458</v>
      </c>
      <c r="C1249" s="24"/>
      <c r="D1249" s="53"/>
      <c r="F1249" s="198">
        <v>1047</v>
      </c>
      <c r="I1249" s="126"/>
      <c r="J1249" s="126"/>
      <c r="K1249" s="126"/>
    </row>
    <row r="1250" spans="2:11">
      <c r="B1250" s="267" t="s">
        <v>459</v>
      </c>
      <c r="C1250" s="24"/>
      <c r="D1250" s="53"/>
      <c r="F1250" s="216">
        <v>201</v>
      </c>
      <c r="I1250" s="126"/>
      <c r="J1250" s="126"/>
      <c r="K1250" s="126"/>
    </row>
    <row r="1251" spans="2:11">
      <c r="B1251" s="52" t="s">
        <v>298</v>
      </c>
      <c r="C1251" s="24"/>
      <c r="D1251" s="53"/>
      <c r="F1251" s="198">
        <f>SUM(F1249:F1250)</f>
        <v>1248</v>
      </c>
      <c r="I1251" s="126"/>
      <c r="J1251" s="126"/>
      <c r="K1251" s="126"/>
    </row>
    <row r="1252" spans="2:11" ht="13.5" thickBot="1">
      <c r="B1252" s="458" t="s">
        <v>770</v>
      </c>
      <c r="C1252" s="459"/>
      <c r="D1252" s="460"/>
      <c r="F1252" s="236">
        <v>296</v>
      </c>
      <c r="I1252" s="126"/>
      <c r="J1252" s="126"/>
      <c r="K1252" s="126"/>
    </row>
    <row r="1253" spans="2:11">
      <c r="I1253" s="126"/>
      <c r="J1253" s="126"/>
      <c r="K1253" s="126"/>
    </row>
    <row r="1254" spans="2:11">
      <c r="C1254" s="106"/>
      <c r="D1254" s="106"/>
      <c r="E1254" s="106"/>
      <c r="F1254" s="106"/>
      <c r="G1254" s="106"/>
      <c r="I1254" s="126"/>
      <c r="J1254" s="126"/>
      <c r="K1254" s="126"/>
    </row>
    <row r="1255" spans="2:11" ht="13.5" thickBot="1">
      <c r="I1255" s="126"/>
      <c r="J1255" s="126"/>
      <c r="K1255" s="126"/>
    </row>
    <row r="1256" spans="2:11" ht="13.5" thickBot="1">
      <c r="B1256" s="190" t="s">
        <v>285</v>
      </c>
      <c r="C1256" s="191" t="s">
        <v>286</v>
      </c>
      <c r="D1256" s="192"/>
      <c r="E1256" s="192"/>
      <c r="F1256" s="192"/>
      <c r="G1256" s="192"/>
      <c r="H1256" s="194" t="s">
        <v>287</v>
      </c>
      <c r="I1256" s="193" t="s">
        <v>288</v>
      </c>
      <c r="J1256" s="194" t="s">
        <v>289</v>
      </c>
      <c r="K1256" s="195" t="s">
        <v>24</v>
      </c>
    </row>
    <row r="1257" spans="2:11">
      <c r="B1257" s="61">
        <v>181</v>
      </c>
      <c r="C1257" s="59" t="s">
        <v>740</v>
      </c>
      <c r="D1257" s="60"/>
      <c r="E1257" s="60"/>
      <c r="F1257" s="60"/>
      <c r="G1257" s="60"/>
      <c r="H1257" s="63">
        <v>173</v>
      </c>
      <c r="I1257" s="62">
        <v>17.581300813008131</v>
      </c>
      <c r="J1257" s="62">
        <v>18.260000000000002</v>
      </c>
      <c r="K1257" s="154">
        <v>2.0447000000000002</v>
      </c>
    </row>
    <row r="1258" spans="2:11">
      <c r="B1258" s="67">
        <v>197</v>
      </c>
      <c r="C1258" s="65" t="s">
        <v>723</v>
      </c>
      <c r="D1258" s="66"/>
      <c r="E1258" s="66"/>
      <c r="F1258" s="66"/>
      <c r="G1258" s="66"/>
      <c r="H1258" s="69">
        <v>70</v>
      </c>
      <c r="I1258" s="68">
        <v>7.1138211382113825</v>
      </c>
      <c r="J1258" s="68">
        <v>4.49</v>
      </c>
      <c r="K1258" s="94">
        <v>0.72150000000000003</v>
      </c>
    </row>
    <row r="1259" spans="2:11">
      <c r="B1259" s="67">
        <v>305</v>
      </c>
      <c r="C1259" s="59" t="s">
        <v>741</v>
      </c>
      <c r="D1259" s="60"/>
      <c r="E1259" s="60"/>
      <c r="F1259" s="60"/>
      <c r="G1259" s="60"/>
      <c r="H1259" s="204">
        <v>49</v>
      </c>
      <c r="I1259" s="68">
        <v>4.9796747967479673</v>
      </c>
      <c r="J1259" s="72">
        <v>19.940000000000001</v>
      </c>
      <c r="K1259" s="155">
        <v>1.6997</v>
      </c>
    </row>
    <row r="1260" spans="2:11">
      <c r="B1260" s="64">
        <v>169</v>
      </c>
      <c r="C1260" s="75" t="s">
        <v>742</v>
      </c>
      <c r="D1260" s="58"/>
      <c r="E1260" s="58"/>
      <c r="F1260" s="58"/>
      <c r="G1260" s="58"/>
      <c r="H1260" s="69">
        <v>46</v>
      </c>
      <c r="I1260" s="70">
        <v>4.6747967479674797</v>
      </c>
      <c r="J1260" s="68">
        <v>13.96</v>
      </c>
      <c r="K1260" s="156">
        <v>2.4832000000000001</v>
      </c>
    </row>
    <row r="1261" spans="2:11" ht="13.5" thickBot="1">
      <c r="B1261" s="64">
        <v>182</v>
      </c>
      <c r="C1261" s="75" t="s">
        <v>743</v>
      </c>
      <c r="D1261" s="73"/>
      <c r="E1261" s="73"/>
      <c r="F1261" s="73"/>
      <c r="G1261" s="73"/>
      <c r="H1261" s="69">
        <v>30</v>
      </c>
      <c r="I1261" s="93">
        <v>3.0487804878048781</v>
      </c>
      <c r="J1261" s="68">
        <v>7.87</v>
      </c>
      <c r="K1261" s="94">
        <v>2.1187999999999998</v>
      </c>
    </row>
    <row r="1262" spans="2:11" ht="13.5" thickBot="1">
      <c r="B1262" s="255" t="s">
        <v>201</v>
      </c>
      <c r="C1262" s="81"/>
      <c r="D1262" s="81"/>
      <c r="E1262" s="81"/>
      <c r="F1262" s="81"/>
      <c r="G1262" s="81"/>
      <c r="H1262" s="259">
        <v>984</v>
      </c>
      <c r="I1262" s="256"/>
      <c r="J1262" s="257">
        <v>13.92</v>
      </c>
      <c r="K1262" s="258">
        <v>1.7211000000000001</v>
      </c>
    </row>
    <row r="1263" spans="2:11">
      <c r="I1263" s="126"/>
      <c r="J1263" s="126"/>
      <c r="K1263" s="126"/>
    </row>
    <row r="1264" spans="2:11">
      <c r="I1264" s="126"/>
      <c r="J1264" s="126"/>
      <c r="K1264" s="126"/>
    </row>
    <row r="1265" spans="2:11">
      <c r="I1265" s="126"/>
      <c r="J1265" s="126"/>
      <c r="K1265" s="126"/>
    </row>
    <row r="1266" spans="2:11">
      <c r="I1266" s="126"/>
      <c r="J1266" s="126"/>
      <c r="K1266" s="126"/>
    </row>
    <row r="1267" spans="2:11" ht="13.5" thickBot="1">
      <c r="I1267" s="126"/>
      <c r="J1267" s="126"/>
      <c r="K1267" s="126"/>
    </row>
    <row r="1268" spans="2:11" ht="13.5" thickBot="1">
      <c r="B1268" s="449" t="s">
        <v>401</v>
      </c>
      <c r="C1268" s="450"/>
      <c r="D1268" s="451"/>
      <c r="F1268" s="483">
        <f t="shared" ref="F1268" si="0">$F$265</f>
        <v>2020</v>
      </c>
      <c r="G1268" s="484"/>
      <c r="I1268" s="174"/>
      <c r="J1268" s="174"/>
      <c r="K1268" s="126"/>
    </row>
    <row r="1269" spans="2:11" ht="13.5" thickBot="1">
      <c r="F1269" s="196" t="s">
        <v>318</v>
      </c>
      <c r="G1269" s="242" t="s">
        <v>319</v>
      </c>
      <c r="I1269" s="126"/>
      <c r="J1269" s="126"/>
      <c r="K1269" s="126"/>
    </row>
    <row r="1270" spans="2:11" ht="13.5" thickBot="1">
      <c r="I1270" s="126"/>
      <c r="J1270" s="126"/>
      <c r="K1270" s="126"/>
    </row>
    <row r="1271" spans="2:11">
      <c r="B1271" s="49" t="s">
        <v>277</v>
      </c>
      <c r="C1271" s="50"/>
      <c r="D1271" s="51"/>
      <c r="F1271" s="435">
        <v>16.899999999999999</v>
      </c>
      <c r="G1271" s="434">
        <v>34.1</v>
      </c>
      <c r="I1271" s="126"/>
      <c r="J1271" s="126"/>
      <c r="K1271" s="126"/>
    </row>
    <row r="1272" spans="2:11">
      <c r="B1272" s="52" t="s">
        <v>191</v>
      </c>
      <c r="C1272" s="24"/>
      <c r="D1272" s="53"/>
      <c r="F1272" s="243">
        <v>636</v>
      </c>
      <c r="G1272" s="244">
        <v>2095</v>
      </c>
      <c r="I1272" s="126"/>
      <c r="J1272" s="126"/>
      <c r="K1272" s="126"/>
    </row>
    <row r="1273" spans="2:11">
      <c r="B1273" s="52" t="s">
        <v>284</v>
      </c>
      <c r="C1273" s="24"/>
      <c r="D1273" s="53"/>
      <c r="F1273" s="245">
        <f>269/636*100</f>
        <v>42.295597484276733</v>
      </c>
      <c r="G1273" s="246">
        <f>1990/2095*100</f>
        <v>94.988066825775647</v>
      </c>
      <c r="I1273" s="126"/>
      <c r="J1273" s="126"/>
      <c r="K1273" s="126"/>
    </row>
    <row r="1274" spans="2:11">
      <c r="B1274" s="52" t="s">
        <v>279</v>
      </c>
      <c r="C1274" s="24"/>
      <c r="D1274" s="53"/>
      <c r="F1274" s="245">
        <v>36.6</v>
      </c>
      <c r="G1274" s="246">
        <v>50.4</v>
      </c>
      <c r="I1274" s="126"/>
      <c r="J1274" s="126"/>
      <c r="K1274" s="126"/>
    </row>
    <row r="1275" spans="2:11">
      <c r="B1275" s="52" t="s">
        <v>121</v>
      </c>
      <c r="C1275" s="24"/>
      <c r="D1275" s="53"/>
      <c r="F1275" s="245">
        <v>3.7</v>
      </c>
      <c r="G1275" s="246">
        <v>3.4</v>
      </c>
      <c r="I1275" s="126"/>
      <c r="J1275" s="126"/>
      <c r="K1275" s="126"/>
    </row>
    <row r="1276" spans="2:11">
      <c r="B1276" s="52" t="s">
        <v>280</v>
      </c>
      <c r="C1276" s="24"/>
      <c r="D1276" s="53"/>
      <c r="F1276" s="243">
        <v>4297</v>
      </c>
      <c r="G1276" s="244">
        <v>1962</v>
      </c>
      <c r="I1276" s="126"/>
      <c r="J1276" s="126"/>
      <c r="K1276" s="126"/>
    </row>
    <row r="1277" spans="2:11">
      <c r="B1277" s="52" t="s">
        <v>281</v>
      </c>
      <c r="C1277" s="24"/>
      <c r="D1277" s="53"/>
      <c r="F1277" s="243">
        <v>18833</v>
      </c>
      <c r="G1277" s="244">
        <v>6613</v>
      </c>
      <c r="I1277" s="126"/>
      <c r="J1277" s="126"/>
      <c r="K1277" s="126"/>
    </row>
    <row r="1278" spans="2:11">
      <c r="B1278" s="52" t="s">
        <v>282</v>
      </c>
      <c r="C1278" s="24"/>
      <c r="D1278" s="53"/>
      <c r="F1278" s="243">
        <f>SUM(F1276:F1277)</f>
        <v>23130</v>
      </c>
      <c r="G1278" s="244">
        <f>SUM(G1276:G1277)</f>
        <v>8575</v>
      </c>
      <c r="I1278" s="126"/>
      <c r="J1278" s="126"/>
      <c r="K1278" s="126"/>
    </row>
    <row r="1279" spans="2:11">
      <c r="B1279" s="52" t="s">
        <v>283</v>
      </c>
      <c r="C1279" s="24"/>
      <c r="D1279" s="53"/>
      <c r="F1279" s="247">
        <f>F1277/F1276</f>
        <v>4.3828252269024901</v>
      </c>
      <c r="G1279" s="248">
        <f>G1277/G1276</f>
        <v>3.3705402650356779</v>
      </c>
      <c r="I1279" s="126"/>
      <c r="J1279" s="126"/>
      <c r="K1279" s="126"/>
    </row>
    <row r="1280" spans="2:11">
      <c r="B1280" s="267" t="s">
        <v>461</v>
      </c>
      <c r="C1280" s="24"/>
      <c r="D1280" s="53"/>
      <c r="F1280" s="243">
        <v>1982</v>
      </c>
      <c r="G1280" s="248"/>
      <c r="I1280" s="126"/>
      <c r="J1280" s="126"/>
      <c r="K1280" s="126"/>
    </row>
    <row r="1281" spans="1:11">
      <c r="B1281" s="267" t="s">
        <v>458</v>
      </c>
      <c r="C1281" s="24"/>
      <c r="D1281" s="53"/>
      <c r="F1281" s="243">
        <v>776</v>
      </c>
      <c r="G1281" s="249"/>
      <c r="I1281" s="126"/>
      <c r="J1281" s="126"/>
      <c r="K1281" s="126"/>
    </row>
    <row r="1282" spans="1:11">
      <c r="B1282" s="267" t="s">
        <v>459</v>
      </c>
      <c r="C1282" s="24"/>
      <c r="D1282" s="53"/>
      <c r="F1282" s="250">
        <v>61</v>
      </c>
      <c r="G1282" s="249"/>
      <c r="I1282" s="126"/>
      <c r="J1282" s="126"/>
      <c r="K1282" s="126"/>
    </row>
    <row r="1283" spans="1:11">
      <c r="B1283" s="52" t="s">
        <v>298</v>
      </c>
      <c r="C1283" s="24"/>
      <c r="D1283" s="53"/>
      <c r="F1283" s="243">
        <f>SUM(F1281:F1282)</f>
        <v>837</v>
      </c>
      <c r="G1283" s="249"/>
      <c r="I1283" s="126"/>
      <c r="J1283" s="126"/>
      <c r="K1283" s="126"/>
    </row>
    <row r="1284" spans="1:11">
      <c r="B1284" s="52" t="s">
        <v>320</v>
      </c>
      <c r="C1284" s="24"/>
      <c r="D1284" s="53"/>
      <c r="F1284" s="243">
        <v>142</v>
      </c>
      <c r="G1284" s="249"/>
      <c r="I1284" s="126"/>
      <c r="J1284" s="126"/>
      <c r="K1284" s="126"/>
    </row>
    <row r="1285" spans="1:11">
      <c r="B1285" s="52" t="s">
        <v>321</v>
      </c>
      <c r="C1285" s="24"/>
      <c r="D1285" s="53"/>
      <c r="F1285" s="251"/>
      <c r="G1285" s="244">
        <v>1886</v>
      </c>
      <c r="I1285" s="126"/>
      <c r="J1285" s="126"/>
      <c r="K1285" s="126"/>
    </row>
    <row r="1286" spans="1:11">
      <c r="B1286" s="52" t="s">
        <v>322</v>
      </c>
      <c r="C1286" s="24"/>
      <c r="D1286" s="53"/>
      <c r="F1286" s="251"/>
      <c r="G1286" s="252">
        <v>68.31</v>
      </c>
      <c r="I1286" s="126"/>
      <c r="J1286" s="126"/>
      <c r="K1286" s="126"/>
    </row>
    <row r="1287" spans="1:11">
      <c r="B1287" s="52" t="s">
        <v>323</v>
      </c>
      <c r="C1287" s="24"/>
      <c r="D1287" s="53"/>
      <c r="F1287" s="251"/>
      <c r="G1287" s="246">
        <v>16</v>
      </c>
      <c r="I1287" s="126"/>
      <c r="J1287" s="126"/>
      <c r="K1287" s="126"/>
    </row>
    <row r="1288" spans="1:11" ht="13.5" thickBot="1">
      <c r="B1288" s="54" t="s">
        <v>770</v>
      </c>
      <c r="C1288" s="55"/>
      <c r="D1288" s="56"/>
      <c r="F1288" s="325">
        <v>69</v>
      </c>
      <c r="G1288" s="326">
        <v>24</v>
      </c>
      <c r="I1288" s="126"/>
      <c r="J1288" s="126"/>
      <c r="K1288" s="126"/>
    </row>
    <row r="1289" spans="1:11">
      <c r="B1289" s="24"/>
      <c r="C1289" s="24"/>
      <c r="D1289" s="24"/>
      <c r="E1289" s="24"/>
      <c r="F1289" s="24"/>
      <c r="G1289" s="24"/>
      <c r="I1289" s="126"/>
      <c r="J1289" s="126"/>
      <c r="K1289" s="126"/>
    </row>
    <row r="1290" spans="1:11">
      <c r="B1290" s="24"/>
      <c r="C1290" s="157"/>
      <c r="D1290" s="157"/>
      <c r="E1290" s="157"/>
      <c r="F1290" s="157"/>
      <c r="G1290" s="157"/>
      <c r="I1290" s="126"/>
      <c r="J1290" s="126"/>
      <c r="K1290" s="126"/>
    </row>
    <row r="1291" spans="1:11" ht="13.5" thickBot="1">
      <c r="B1291" s="83" t="s">
        <v>318</v>
      </c>
      <c r="C1291" s="83"/>
      <c r="D1291" s="83"/>
      <c r="E1291" s="83"/>
      <c r="F1291" s="83"/>
      <c r="G1291" s="83"/>
      <c r="I1291" s="126"/>
      <c r="J1291" s="126"/>
      <c r="K1291" s="126"/>
    </row>
    <row r="1292" spans="1:11" ht="13.5" thickBot="1">
      <c r="A1292" t="s">
        <v>324</v>
      </c>
      <c r="B1292" s="190" t="s">
        <v>285</v>
      </c>
      <c r="C1292" s="191" t="s">
        <v>286</v>
      </c>
      <c r="D1292" s="192"/>
      <c r="E1292" s="192"/>
      <c r="F1292" s="192"/>
      <c r="G1292" s="192"/>
      <c r="H1292" s="194" t="s">
        <v>287</v>
      </c>
      <c r="I1292" s="193" t="s">
        <v>288</v>
      </c>
      <c r="J1292" s="194" t="s">
        <v>289</v>
      </c>
      <c r="K1292" s="195" t="s">
        <v>24</v>
      </c>
    </row>
    <row r="1293" spans="1:11">
      <c r="B1293" s="61">
        <v>513</v>
      </c>
      <c r="C1293" s="59" t="s">
        <v>744</v>
      </c>
      <c r="D1293" s="60"/>
      <c r="E1293" s="60"/>
      <c r="F1293" s="60"/>
      <c r="G1293" s="60"/>
      <c r="H1293" s="63">
        <v>66</v>
      </c>
      <c r="I1293" s="62">
        <v>10.3125</v>
      </c>
      <c r="J1293" s="62">
        <v>3.47</v>
      </c>
      <c r="K1293" s="154">
        <v>0.8337</v>
      </c>
    </row>
    <row r="1294" spans="1:11">
      <c r="B1294" s="67">
        <v>519</v>
      </c>
      <c r="C1294" s="65" t="s">
        <v>745</v>
      </c>
      <c r="D1294" s="66"/>
      <c r="E1294" s="66"/>
      <c r="F1294" s="66"/>
      <c r="G1294" s="66"/>
      <c r="H1294" s="69">
        <v>39</v>
      </c>
      <c r="I1294" s="68">
        <v>6.09375</v>
      </c>
      <c r="J1294" s="68">
        <v>3.82</v>
      </c>
      <c r="K1294" s="94">
        <v>0.81969999999999998</v>
      </c>
    </row>
    <row r="1295" spans="1:11">
      <c r="B1295" s="67">
        <v>544</v>
      </c>
      <c r="C1295" s="59" t="s">
        <v>746</v>
      </c>
      <c r="D1295" s="60"/>
      <c r="E1295" s="60"/>
      <c r="F1295" s="60"/>
      <c r="G1295" s="60"/>
      <c r="H1295" s="204">
        <v>36</v>
      </c>
      <c r="I1295" s="68">
        <v>5.625</v>
      </c>
      <c r="J1295" s="72">
        <v>1.47</v>
      </c>
      <c r="K1295" s="155">
        <v>0.49940000000000001</v>
      </c>
    </row>
    <row r="1296" spans="1:11">
      <c r="B1296" s="64">
        <v>532</v>
      </c>
      <c r="C1296" s="75" t="s">
        <v>747</v>
      </c>
      <c r="D1296" s="58"/>
      <c r="E1296" s="58"/>
      <c r="F1296" s="58"/>
      <c r="G1296" s="58"/>
      <c r="H1296" s="69">
        <v>32</v>
      </c>
      <c r="I1296" s="70">
        <v>5</v>
      </c>
      <c r="J1296" s="68">
        <v>2.16</v>
      </c>
      <c r="K1296" s="156">
        <v>0.43730000000000002</v>
      </c>
    </row>
    <row r="1297" spans="2:11" ht="13.5" thickBot="1">
      <c r="B1297" s="64">
        <v>512</v>
      </c>
      <c r="C1297" s="75" t="s">
        <v>748</v>
      </c>
      <c r="D1297" s="73"/>
      <c r="E1297" s="73"/>
      <c r="F1297" s="73"/>
      <c r="G1297" s="73"/>
      <c r="H1297" s="69">
        <v>30</v>
      </c>
      <c r="I1297" s="93">
        <v>4.6875</v>
      </c>
      <c r="J1297" s="68">
        <v>4.93</v>
      </c>
      <c r="K1297" s="94">
        <v>1.1395999999999999</v>
      </c>
    </row>
    <row r="1298" spans="2:11" ht="13.5" thickBot="1">
      <c r="B1298" s="255" t="s">
        <v>201</v>
      </c>
      <c r="C1298" s="81"/>
      <c r="D1298" s="81"/>
      <c r="E1298" s="81"/>
      <c r="F1298" s="81"/>
      <c r="G1298" s="81"/>
      <c r="H1298" s="259">
        <v>640</v>
      </c>
      <c r="I1298" s="256"/>
      <c r="J1298" s="257">
        <v>3.72</v>
      </c>
      <c r="K1298" s="258">
        <v>0.71740000000000004</v>
      </c>
    </row>
    <row r="1299" spans="2:11">
      <c r="B1299" s="84"/>
      <c r="C1299" s="84"/>
      <c r="D1299" s="84"/>
      <c r="E1299" s="84"/>
      <c r="F1299" s="84"/>
      <c r="G1299" s="84"/>
      <c r="H1299" s="77"/>
      <c r="I1299" s="77"/>
      <c r="J1299" s="77"/>
      <c r="K1299" s="77"/>
    </row>
    <row r="1300" spans="2:11">
      <c r="B1300" s="84"/>
      <c r="C1300" s="84"/>
      <c r="D1300" s="84"/>
      <c r="E1300" s="84"/>
      <c r="F1300" s="84"/>
      <c r="G1300" s="84"/>
      <c r="H1300" s="77"/>
      <c r="I1300" s="77"/>
      <c r="J1300" s="77"/>
      <c r="K1300" s="77"/>
    </row>
    <row r="1301" spans="2:11" ht="13.5" thickBot="1">
      <c r="B1301" s="83" t="s">
        <v>319</v>
      </c>
      <c r="I1301" s="126"/>
      <c r="J1301" s="126"/>
      <c r="K1301" s="126"/>
    </row>
    <row r="1302" spans="2:11" ht="13.5" thickBot="1">
      <c r="B1302" s="190" t="s">
        <v>285</v>
      </c>
      <c r="C1302" s="191" t="s">
        <v>286</v>
      </c>
      <c r="D1302" s="192"/>
      <c r="E1302" s="192"/>
      <c r="F1302" s="192"/>
      <c r="G1302" s="192"/>
      <c r="H1302" s="194" t="s">
        <v>287</v>
      </c>
      <c r="I1302" s="193" t="s">
        <v>288</v>
      </c>
      <c r="J1302" s="194" t="s">
        <v>289</v>
      </c>
      <c r="K1302" s="195" t="s">
        <v>24</v>
      </c>
    </row>
    <row r="1303" spans="2:11">
      <c r="B1303" s="61">
        <v>560</v>
      </c>
      <c r="C1303" s="59" t="s">
        <v>749</v>
      </c>
      <c r="D1303" s="60"/>
      <c r="E1303" s="60"/>
      <c r="F1303" s="60"/>
      <c r="G1303" s="60"/>
      <c r="H1303" s="63">
        <v>812</v>
      </c>
      <c r="I1303" s="62">
        <v>38.740458015267173</v>
      </c>
      <c r="J1303" s="62">
        <v>2.99</v>
      </c>
      <c r="K1303" s="154">
        <v>0.33789999999999998</v>
      </c>
    </row>
    <row r="1304" spans="2:11">
      <c r="B1304" s="67">
        <v>540</v>
      </c>
      <c r="C1304" s="65" t="s">
        <v>750</v>
      </c>
      <c r="D1304" s="66"/>
      <c r="E1304" s="66"/>
      <c r="F1304" s="66"/>
      <c r="G1304" s="66"/>
      <c r="H1304" s="69">
        <v>151</v>
      </c>
      <c r="I1304" s="68">
        <v>7.2041984732824424</v>
      </c>
      <c r="J1304" s="68">
        <v>4.93</v>
      </c>
      <c r="K1304" s="94">
        <v>0.59409999999999996</v>
      </c>
    </row>
    <row r="1305" spans="2:11">
      <c r="B1305" s="67">
        <v>566</v>
      </c>
      <c r="C1305" s="59" t="s">
        <v>751</v>
      </c>
      <c r="D1305" s="60"/>
      <c r="E1305" s="60"/>
      <c r="F1305" s="60"/>
      <c r="G1305" s="60"/>
      <c r="H1305" s="204">
        <v>51</v>
      </c>
      <c r="I1305" s="68">
        <v>2.4332061068702289</v>
      </c>
      <c r="J1305" s="72">
        <v>3.55</v>
      </c>
      <c r="K1305" s="155">
        <v>0.36870000000000003</v>
      </c>
    </row>
    <row r="1306" spans="2:11">
      <c r="B1306" s="64">
        <v>542</v>
      </c>
      <c r="C1306" s="75" t="s">
        <v>752</v>
      </c>
      <c r="D1306" s="58"/>
      <c r="E1306" s="58"/>
      <c r="F1306" s="58"/>
      <c r="G1306" s="58"/>
      <c r="H1306" s="69">
        <v>27</v>
      </c>
      <c r="I1306" s="70">
        <v>1.2881679389312977</v>
      </c>
      <c r="J1306" s="68">
        <v>3.48</v>
      </c>
      <c r="K1306" s="156">
        <v>0.47289999999999999</v>
      </c>
    </row>
    <row r="1307" spans="2:11" ht="13.5" thickBot="1">
      <c r="B1307" s="64">
        <v>565</v>
      </c>
      <c r="C1307" s="75" t="s">
        <v>753</v>
      </c>
      <c r="D1307" s="73"/>
      <c r="E1307" s="73"/>
      <c r="F1307" s="73"/>
      <c r="G1307" s="73"/>
      <c r="H1307" s="69">
        <v>20</v>
      </c>
      <c r="I1307" s="93">
        <v>0.95419847328244278</v>
      </c>
      <c r="J1307" s="68">
        <v>3.55</v>
      </c>
      <c r="K1307" s="94">
        <v>0.15559999999999999</v>
      </c>
    </row>
    <row r="1308" spans="2:11" ht="13.5" thickBot="1">
      <c r="B1308" s="255" t="s">
        <v>201</v>
      </c>
      <c r="C1308" s="81"/>
      <c r="D1308" s="81"/>
      <c r="E1308" s="81"/>
      <c r="F1308" s="81"/>
      <c r="G1308" s="81"/>
      <c r="H1308" s="259">
        <v>2096</v>
      </c>
      <c r="I1308" s="256"/>
      <c r="J1308" s="257">
        <v>3.4</v>
      </c>
      <c r="K1308" s="258">
        <v>0.37740000000000001</v>
      </c>
    </row>
    <row r="1309" spans="2:11">
      <c r="B1309" s="76"/>
      <c r="C1309" s="84"/>
      <c r="D1309" s="84"/>
      <c r="E1309" s="84"/>
      <c r="F1309" s="84"/>
      <c r="G1309" s="84"/>
      <c r="H1309" s="77"/>
      <c r="I1309" s="77"/>
      <c r="J1309" s="78"/>
      <c r="K1309" s="77"/>
    </row>
    <row r="1310" spans="2:11">
      <c r="B1310" s="76"/>
      <c r="C1310" s="84"/>
      <c r="D1310" s="84"/>
      <c r="E1310" s="84"/>
      <c r="F1310" s="84"/>
      <c r="G1310" s="84"/>
      <c r="H1310" s="77"/>
      <c r="I1310" s="77"/>
      <c r="J1310" s="78"/>
      <c r="K1310" s="77"/>
    </row>
    <row r="1311" spans="2:11">
      <c r="I1311" s="126"/>
      <c r="J1311" s="126"/>
      <c r="K1311" s="126"/>
    </row>
    <row r="1312" spans="2:11">
      <c r="I1312" s="126"/>
      <c r="J1312" s="126"/>
      <c r="K1312" s="126"/>
    </row>
    <row r="1313" spans="2:11" ht="13.5" thickBot="1">
      <c r="I1313" s="126"/>
      <c r="J1313" s="126"/>
      <c r="K1313" s="126"/>
    </row>
    <row r="1314" spans="2:11" ht="13.5" thickBot="1">
      <c r="B1314" s="449" t="s">
        <v>317</v>
      </c>
      <c r="C1314" s="450"/>
      <c r="D1314" s="451"/>
      <c r="F1314" s="206">
        <f>$F$265</f>
        <v>2020</v>
      </c>
      <c r="I1314" s="126"/>
      <c r="J1314" s="126"/>
      <c r="K1314" s="126"/>
    </row>
    <row r="1315" spans="2:11">
      <c r="F1315" s="207"/>
      <c r="I1315" s="126"/>
      <c r="J1315" s="126"/>
      <c r="K1315" s="126"/>
    </row>
    <row r="1316" spans="2:11" ht="13.5" thickBot="1">
      <c r="I1316" s="126"/>
      <c r="J1316" s="126"/>
      <c r="K1316" s="126"/>
    </row>
    <row r="1317" spans="2:11">
      <c r="B1317" s="49" t="s">
        <v>277</v>
      </c>
      <c r="C1317" s="50"/>
      <c r="D1317" s="51"/>
      <c r="F1317" s="197">
        <v>3.2</v>
      </c>
      <c r="I1317" s="126"/>
      <c r="J1317" s="126"/>
      <c r="K1317" s="126"/>
    </row>
    <row r="1318" spans="2:11">
      <c r="B1318" s="52" t="s">
        <v>191</v>
      </c>
      <c r="C1318" s="24"/>
      <c r="D1318" s="53"/>
      <c r="F1318" s="216">
        <v>71</v>
      </c>
      <c r="I1318" s="126"/>
      <c r="J1318" s="126"/>
      <c r="K1318" s="126"/>
    </row>
    <row r="1319" spans="2:11">
      <c r="B1319" s="52" t="s">
        <v>284</v>
      </c>
      <c r="C1319" s="24"/>
      <c r="D1319" s="53"/>
      <c r="F1319" s="199">
        <f>39/71*100</f>
        <v>54.929577464788736</v>
      </c>
      <c r="I1319" s="126"/>
      <c r="J1319" s="126"/>
      <c r="K1319" s="126"/>
    </row>
    <row r="1320" spans="2:11">
      <c r="B1320" s="52" t="s">
        <v>279</v>
      </c>
      <c r="C1320" s="24"/>
      <c r="D1320" s="53"/>
      <c r="F1320" s="199">
        <v>25.5</v>
      </c>
      <c r="I1320" s="126"/>
      <c r="J1320" s="126"/>
      <c r="K1320" s="126"/>
    </row>
    <row r="1321" spans="2:11">
      <c r="B1321" s="52" t="s">
        <v>121</v>
      </c>
      <c r="C1321" s="24"/>
      <c r="D1321" s="53"/>
      <c r="F1321" s="199">
        <v>4.4000000000000004</v>
      </c>
      <c r="I1321" s="126"/>
      <c r="J1321" s="126"/>
      <c r="K1321" s="126"/>
    </row>
    <row r="1322" spans="2:11">
      <c r="B1322" s="52" t="s">
        <v>280</v>
      </c>
      <c r="C1322" s="24"/>
      <c r="D1322" s="53"/>
      <c r="F1322" s="200">
        <v>8470</v>
      </c>
      <c r="I1322" s="126"/>
      <c r="J1322" s="126"/>
      <c r="K1322" s="126"/>
    </row>
    <row r="1323" spans="2:11">
      <c r="B1323" s="267" t="s">
        <v>281</v>
      </c>
      <c r="C1323" s="24"/>
      <c r="D1323" s="53"/>
      <c r="F1323" s="200">
        <v>28784</v>
      </c>
      <c r="I1323" s="126"/>
      <c r="J1323" s="126"/>
      <c r="K1323" s="126"/>
    </row>
    <row r="1324" spans="2:11">
      <c r="B1324" s="267" t="s">
        <v>461</v>
      </c>
      <c r="C1324" s="24"/>
      <c r="D1324" s="53"/>
      <c r="F1324" s="200">
        <v>1288</v>
      </c>
      <c r="I1324" s="126"/>
      <c r="J1324" s="126"/>
      <c r="K1324" s="126"/>
    </row>
    <row r="1325" spans="2:11">
      <c r="B1325" s="52" t="s">
        <v>282</v>
      </c>
      <c r="C1325" s="24"/>
      <c r="D1325" s="53"/>
      <c r="F1325" s="200">
        <f>F1322+F1323</f>
        <v>37254</v>
      </c>
      <c r="I1325" s="126"/>
      <c r="J1325" s="126"/>
      <c r="K1325" s="126"/>
    </row>
    <row r="1326" spans="2:11">
      <c r="B1326" s="52" t="s">
        <v>283</v>
      </c>
      <c r="C1326" s="24"/>
      <c r="D1326" s="53"/>
      <c r="F1326" s="201">
        <f>F1323/F1322</f>
        <v>3.3983471074380165</v>
      </c>
      <c r="I1326" s="126"/>
      <c r="J1326" s="126"/>
      <c r="K1326" s="126"/>
    </row>
    <row r="1327" spans="2:11">
      <c r="B1327" s="267" t="s">
        <v>458</v>
      </c>
      <c r="C1327" s="24"/>
      <c r="D1327" s="53"/>
      <c r="F1327" s="198">
        <v>44</v>
      </c>
      <c r="I1327" s="126"/>
      <c r="J1327" s="126"/>
      <c r="K1327" s="126"/>
    </row>
    <row r="1328" spans="2:11">
      <c r="B1328" s="267" t="s">
        <v>459</v>
      </c>
      <c r="C1328" s="24"/>
      <c r="D1328" s="53"/>
      <c r="F1328" s="216">
        <v>1479</v>
      </c>
      <c r="I1328" s="126"/>
      <c r="J1328" s="126"/>
      <c r="K1328" s="126"/>
    </row>
    <row r="1329" spans="2:11">
      <c r="B1329" s="52" t="s">
        <v>298</v>
      </c>
      <c r="C1329" s="24"/>
      <c r="D1329" s="53"/>
      <c r="F1329" s="198">
        <f>SUM(F1327:F1328)</f>
        <v>1523</v>
      </c>
      <c r="I1329" s="126"/>
      <c r="J1329" s="126"/>
      <c r="K1329" s="126"/>
    </row>
    <row r="1330" spans="2:11">
      <c r="B1330" s="52" t="s">
        <v>778</v>
      </c>
      <c r="C1330" s="24"/>
      <c r="D1330" s="53"/>
      <c r="E1330" s="53"/>
      <c r="F1330" s="238">
        <v>25</v>
      </c>
      <c r="I1330" s="126"/>
      <c r="J1330" s="126"/>
      <c r="K1330" s="126"/>
    </row>
    <row r="1331" spans="2:11">
      <c r="B1331" s="267" t="s">
        <v>274</v>
      </c>
      <c r="C1331" s="24"/>
      <c r="D1331" s="53"/>
      <c r="E1331" s="53"/>
      <c r="F1331" s="239">
        <v>1540</v>
      </c>
      <c r="I1331" s="126"/>
      <c r="J1331" s="126"/>
      <c r="K1331" s="126"/>
    </row>
    <row r="1332" spans="2:11" ht="13.5" thickBot="1">
      <c r="B1332" s="54" t="s">
        <v>303</v>
      </c>
      <c r="C1332" s="55"/>
      <c r="D1332" s="56"/>
      <c r="E1332" s="24"/>
      <c r="F1332" s="324">
        <v>119</v>
      </c>
      <c r="I1332" s="126"/>
      <c r="J1332" s="126"/>
      <c r="K1332" s="126"/>
    </row>
    <row r="1333" spans="2:11">
      <c r="B1333" s="24"/>
      <c r="C1333" s="24"/>
      <c r="D1333" s="24"/>
      <c r="E1333" s="24"/>
      <c r="F1333" s="24"/>
      <c r="G1333" s="24"/>
      <c r="I1333" s="126"/>
      <c r="J1333" s="126"/>
      <c r="K1333" s="126"/>
    </row>
    <row r="1334" spans="2:11">
      <c r="B1334" s="24"/>
      <c r="C1334" s="24"/>
      <c r="D1334" s="24"/>
      <c r="E1334" s="24"/>
      <c r="F1334" s="24"/>
      <c r="G1334" s="24"/>
      <c r="I1334" s="126"/>
      <c r="J1334" s="126"/>
      <c r="K1334" s="126"/>
    </row>
    <row r="1335" spans="2:11" ht="13.5" thickBot="1">
      <c r="I1335" s="126"/>
      <c r="J1335" s="126"/>
      <c r="K1335" s="126"/>
    </row>
    <row r="1336" spans="2:11" ht="13.5" thickBot="1">
      <c r="B1336" s="190" t="s">
        <v>285</v>
      </c>
      <c r="C1336" s="191" t="s">
        <v>286</v>
      </c>
      <c r="D1336" s="192"/>
      <c r="E1336" s="192"/>
      <c r="F1336" s="192"/>
      <c r="G1336" s="192"/>
      <c r="H1336" s="194" t="s">
        <v>287</v>
      </c>
      <c r="I1336" s="193" t="s">
        <v>288</v>
      </c>
      <c r="J1336" s="194" t="s">
        <v>289</v>
      </c>
      <c r="K1336" s="195" t="s">
        <v>24</v>
      </c>
    </row>
    <row r="1337" spans="2:11">
      <c r="B1337" s="61">
        <v>82</v>
      </c>
      <c r="C1337" s="59" t="s">
        <v>754</v>
      </c>
      <c r="D1337" s="60"/>
      <c r="E1337" s="60"/>
      <c r="F1337" s="60"/>
      <c r="G1337" s="60"/>
      <c r="H1337" s="63">
        <v>15</v>
      </c>
      <c r="I1337" s="62">
        <v>22.058823529411764</v>
      </c>
      <c r="J1337" s="62">
        <v>4.13</v>
      </c>
      <c r="K1337" s="154">
        <v>0.55620000000000003</v>
      </c>
    </row>
    <row r="1338" spans="2:11">
      <c r="B1338" s="67">
        <v>73</v>
      </c>
      <c r="C1338" s="65" t="s">
        <v>755</v>
      </c>
      <c r="D1338" s="66"/>
      <c r="E1338" s="66"/>
      <c r="F1338" s="66"/>
      <c r="G1338" s="66"/>
      <c r="H1338" s="69">
        <v>12</v>
      </c>
      <c r="I1338" s="68">
        <v>17.647058823529413</v>
      </c>
      <c r="J1338" s="68">
        <v>5.08</v>
      </c>
      <c r="K1338" s="94">
        <v>1.0354000000000001</v>
      </c>
    </row>
    <row r="1339" spans="2:11" ht="13.5" thickBot="1">
      <c r="B1339" s="67">
        <v>862</v>
      </c>
      <c r="C1339" s="59" t="s">
        <v>756</v>
      </c>
      <c r="D1339" s="60"/>
      <c r="E1339" s="60"/>
      <c r="F1339" s="60"/>
      <c r="G1339" s="60"/>
      <c r="H1339" s="204">
        <v>1</v>
      </c>
      <c r="I1339" s="68">
        <v>1.4705882352941178</v>
      </c>
      <c r="J1339" s="72">
        <v>1</v>
      </c>
      <c r="K1339" s="155">
        <v>0.41789999999999999</v>
      </c>
    </row>
    <row r="1340" spans="2:11" ht="13.5" thickBot="1">
      <c r="B1340" s="255" t="s">
        <v>201</v>
      </c>
      <c r="C1340" s="81"/>
      <c r="D1340" s="81"/>
      <c r="E1340" s="81"/>
      <c r="F1340" s="81"/>
      <c r="G1340" s="81"/>
      <c r="H1340" s="259">
        <v>68</v>
      </c>
      <c r="I1340" s="256"/>
      <c r="J1340" s="257">
        <v>4.57</v>
      </c>
      <c r="K1340" s="258">
        <v>0.75660000000000005</v>
      </c>
    </row>
    <row r="1341" spans="2:11">
      <c r="I1341" s="126"/>
      <c r="J1341" s="126"/>
      <c r="K1341" s="126"/>
    </row>
    <row r="1342" spans="2:11">
      <c r="I1342" s="126"/>
      <c r="J1342" s="126"/>
      <c r="K1342" s="126"/>
    </row>
    <row r="1343" spans="2:11">
      <c r="I1343" s="126"/>
      <c r="J1343" s="126"/>
      <c r="K1343" s="126"/>
    </row>
    <row r="1344" spans="2:11">
      <c r="I1344" s="126"/>
      <c r="J1344" s="126"/>
      <c r="K1344" s="126"/>
    </row>
    <row r="1345" spans="2:11" ht="13.5" thickBot="1">
      <c r="I1345" s="126"/>
      <c r="J1345" s="126"/>
      <c r="K1345" s="126"/>
    </row>
    <row r="1346" spans="2:11" ht="13.5" thickBot="1">
      <c r="B1346" s="449" t="s">
        <v>198</v>
      </c>
      <c r="C1346" s="450"/>
      <c r="D1346" s="451"/>
      <c r="F1346" s="206">
        <f>$F$265</f>
        <v>2020</v>
      </c>
      <c r="I1346" s="126"/>
      <c r="J1346" s="126"/>
      <c r="K1346" s="126"/>
    </row>
    <row r="1347" spans="2:11">
      <c r="F1347" s="207"/>
      <c r="I1347" s="126"/>
      <c r="J1347" s="126"/>
      <c r="K1347" s="126"/>
    </row>
    <row r="1348" spans="2:11" ht="13.5" thickBot="1">
      <c r="I1348" s="126"/>
      <c r="J1348" s="126"/>
      <c r="K1348" s="126"/>
    </row>
    <row r="1349" spans="2:11">
      <c r="B1349" s="49" t="s">
        <v>277</v>
      </c>
      <c r="C1349" s="50"/>
      <c r="D1349" s="51"/>
      <c r="F1349" s="197">
        <v>25</v>
      </c>
      <c r="I1349" s="126"/>
      <c r="J1349" s="126"/>
      <c r="K1349" s="126"/>
    </row>
    <row r="1350" spans="2:11">
      <c r="B1350" s="52" t="s">
        <v>191</v>
      </c>
      <c r="C1350" s="24"/>
      <c r="D1350" s="53"/>
      <c r="F1350" s="200">
        <v>880</v>
      </c>
      <c r="I1350" s="126"/>
      <c r="J1350" s="126"/>
      <c r="K1350" s="126"/>
    </row>
    <row r="1351" spans="2:11">
      <c r="B1351" s="52" t="s">
        <v>284</v>
      </c>
      <c r="C1351" s="24"/>
      <c r="D1351" s="53"/>
      <c r="F1351" s="240">
        <f>221/880*100</f>
        <v>25.113636363636367</v>
      </c>
      <c r="I1351" s="126"/>
      <c r="J1351" s="126"/>
      <c r="K1351" s="126"/>
    </row>
    <row r="1352" spans="2:11">
      <c r="B1352" s="52" t="s">
        <v>279</v>
      </c>
      <c r="C1352" s="24"/>
      <c r="D1352" s="53"/>
      <c r="F1352" s="199">
        <v>48.5</v>
      </c>
      <c r="I1352" s="126"/>
      <c r="J1352" s="126"/>
      <c r="K1352" s="126"/>
    </row>
    <row r="1353" spans="2:11">
      <c r="B1353" s="52" t="s">
        <v>121</v>
      </c>
      <c r="C1353" s="24"/>
      <c r="D1353" s="53"/>
      <c r="F1353" s="199">
        <v>5</v>
      </c>
      <c r="I1353" s="126"/>
      <c r="J1353" s="126"/>
      <c r="K1353" s="126"/>
    </row>
    <row r="1354" spans="2:11">
      <c r="B1354" s="52" t="s">
        <v>280</v>
      </c>
      <c r="C1354" s="24"/>
      <c r="D1354" s="53"/>
      <c r="F1354" s="272">
        <v>6609</v>
      </c>
      <c r="I1354" s="126"/>
      <c r="J1354" s="126"/>
      <c r="K1354" s="126"/>
    </row>
    <row r="1355" spans="2:11">
      <c r="B1355" s="52" t="s">
        <v>281</v>
      </c>
      <c r="C1355" s="24"/>
      <c r="D1355" s="53"/>
      <c r="F1355" s="272">
        <v>11586</v>
      </c>
      <c r="I1355" s="126"/>
      <c r="J1355" s="126"/>
      <c r="K1355" s="126"/>
    </row>
    <row r="1356" spans="2:11">
      <c r="B1356" s="267" t="s">
        <v>461</v>
      </c>
      <c r="C1356" s="24"/>
      <c r="D1356" s="53"/>
      <c r="F1356" s="272">
        <v>2293</v>
      </c>
      <c r="I1356" s="126"/>
      <c r="J1356" s="126"/>
      <c r="K1356" s="126"/>
    </row>
    <row r="1357" spans="2:11">
      <c r="B1357" s="52" t="s">
        <v>282</v>
      </c>
      <c r="C1357" s="24"/>
      <c r="D1357" s="53"/>
      <c r="F1357" s="200">
        <f>F1354+F1355</f>
        <v>18195</v>
      </c>
      <c r="I1357" s="126"/>
      <c r="J1357" s="126"/>
      <c r="K1357" s="126"/>
    </row>
    <row r="1358" spans="2:11">
      <c r="B1358" s="52" t="s">
        <v>283</v>
      </c>
      <c r="C1358" s="24"/>
      <c r="D1358" s="53"/>
      <c r="F1358" s="201">
        <f>F1355/F1354</f>
        <v>1.7530640036314118</v>
      </c>
      <c r="I1358" s="126"/>
      <c r="J1358" s="126"/>
      <c r="K1358" s="126"/>
    </row>
    <row r="1359" spans="2:11">
      <c r="B1359" s="267" t="s">
        <v>458</v>
      </c>
      <c r="C1359" s="24"/>
      <c r="D1359" s="53"/>
      <c r="F1359" s="200">
        <v>770</v>
      </c>
      <c r="I1359" s="126"/>
      <c r="J1359" s="126"/>
      <c r="K1359" s="126"/>
    </row>
    <row r="1360" spans="2:11">
      <c r="B1360" s="267" t="s">
        <v>459</v>
      </c>
      <c r="C1360" s="24"/>
      <c r="D1360" s="53"/>
      <c r="F1360" s="216">
        <v>383</v>
      </c>
      <c r="I1360" s="126"/>
      <c r="J1360" s="126"/>
      <c r="K1360" s="126"/>
    </row>
    <row r="1361" spans="2:11">
      <c r="B1361" s="52" t="s">
        <v>298</v>
      </c>
      <c r="C1361" s="24"/>
      <c r="D1361" s="53"/>
      <c r="F1361" s="200">
        <f>SUM(F1359:F1360)</f>
        <v>1153</v>
      </c>
      <c r="I1361" s="126"/>
      <c r="J1361" s="126"/>
      <c r="K1361" s="126"/>
    </row>
    <row r="1362" spans="2:11" ht="13.5" thickBot="1">
      <c r="B1362" s="54" t="s">
        <v>770</v>
      </c>
      <c r="C1362" s="55"/>
      <c r="D1362" s="56"/>
      <c r="F1362" s="234">
        <v>382</v>
      </c>
      <c r="I1362" s="126"/>
      <c r="J1362" s="126"/>
      <c r="K1362" s="126"/>
    </row>
    <row r="1363" spans="2:11">
      <c r="I1363" s="126"/>
      <c r="J1363" s="126"/>
      <c r="K1363" s="126"/>
    </row>
    <row r="1364" spans="2:11">
      <c r="I1364" s="126"/>
      <c r="J1364" s="126"/>
      <c r="K1364" s="126"/>
    </row>
    <row r="1365" spans="2:11" ht="13.5" thickBot="1">
      <c r="I1365" s="126"/>
      <c r="J1365" s="126"/>
      <c r="K1365" s="126"/>
    </row>
    <row r="1366" spans="2:11" ht="13.5" thickBot="1">
      <c r="B1366" s="190" t="s">
        <v>285</v>
      </c>
      <c r="C1366" s="191" t="s">
        <v>286</v>
      </c>
      <c r="D1366" s="192"/>
      <c r="E1366" s="192"/>
      <c r="F1366" s="192"/>
      <c r="G1366" s="192"/>
      <c r="H1366" s="194" t="s">
        <v>287</v>
      </c>
      <c r="I1366" s="193" t="s">
        <v>288</v>
      </c>
      <c r="J1366" s="194" t="s">
        <v>289</v>
      </c>
      <c r="K1366" s="195" t="s">
        <v>24</v>
      </c>
    </row>
    <row r="1367" spans="2:11">
      <c r="B1367" s="61">
        <v>98</v>
      </c>
      <c r="C1367" s="59" t="s">
        <v>731</v>
      </c>
      <c r="D1367" s="60"/>
      <c r="E1367" s="60"/>
      <c r="F1367" s="60"/>
      <c r="G1367" s="60"/>
      <c r="H1367" s="63">
        <v>114</v>
      </c>
      <c r="I1367" s="62">
        <v>12.866817155756207</v>
      </c>
      <c r="J1367" s="62">
        <v>4.24</v>
      </c>
      <c r="K1367" s="154">
        <v>0.91930000000000001</v>
      </c>
    </row>
    <row r="1368" spans="2:11">
      <c r="B1368" s="67">
        <v>115</v>
      </c>
      <c r="C1368" s="65" t="s">
        <v>733</v>
      </c>
      <c r="D1368" s="66"/>
      <c r="E1368" s="66"/>
      <c r="F1368" s="66"/>
      <c r="G1368" s="66"/>
      <c r="H1368" s="69">
        <v>72</v>
      </c>
      <c r="I1368" s="68">
        <v>8.1264108352144468</v>
      </c>
      <c r="J1368" s="68">
        <v>1.94</v>
      </c>
      <c r="K1368" s="94">
        <v>0.50590000000000002</v>
      </c>
    </row>
    <row r="1369" spans="2:11">
      <c r="B1369" s="67">
        <v>404</v>
      </c>
      <c r="C1369" s="59" t="s">
        <v>757</v>
      </c>
      <c r="D1369" s="60"/>
      <c r="E1369" s="60"/>
      <c r="F1369" s="60"/>
      <c r="G1369" s="60"/>
      <c r="H1369" s="204">
        <v>71</v>
      </c>
      <c r="I1369" s="68">
        <v>8.0135440180586901</v>
      </c>
      <c r="J1369" s="72">
        <v>3.32</v>
      </c>
      <c r="K1369" s="155">
        <v>0.87409999999999999</v>
      </c>
    </row>
    <row r="1370" spans="2:11">
      <c r="B1370" s="64">
        <v>113</v>
      </c>
      <c r="C1370" s="75" t="s">
        <v>641</v>
      </c>
      <c r="D1370" s="58"/>
      <c r="E1370" s="58"/>
      <c r="F1370" s="58"/>
      <c r="G1370" s="58"/>
      <c r="H1370" s="69">
        <v>48</v>
      </c>
      <c r="I1370" s="70">
        <v>5.4176072234762982</v>
      </c>
      <c r="J1370" s="68">
        <v>2.27</v>
      </c>
      <c r="K1370" s="156">
        <v>0.35830000000000001</v>
      </c>
    </row>
    <row r="1371" spans="2:11" ht="13.5" thickBot="1">
      <c r="B1371" s="64">
        <v>91</v>
      </c>
      <c r="C1371" s="75" t="s">
        <v>758</v>
      </c>
      <c r="D1371" s="73"/>
      <c r="E1371" s="73"/>
      <c r="F1371" s="73"/>
      <c r="G1371" s="73"/>
      <c r="H1371" s="69">
        <v>30</v>
      </c>
      <c r="I1371" s="93">
        <v>3.386004514672686</v>
      </c>
      <c r="J1371" s="68">
        <v>15.37</v>
      </c>
      <c r="K1371" s="94">
        <v>2.1757</v>
      </c>
    </row>
    <row r="1372" spans="2:11" ht="13.5" thickBot="1">
      <c r="B1372" s="255" t="s">
        <v>201</v>
      </c>
      <c r="C1372" s="81"/>
      <c r="D1372" s="81"/>
      <c r="E1372" s="81"/>
      <c r="F1372" s="81"/>
      <c r="G1372" s="81"/>
      <c r="H1372" s="259">
        <v>886</v>
      </c>
      <c r="I1372" s="256"/>
      <c r="J1372" s="257">
        <v>5.0199999999999996</v>
      </c>
      <c r="K1372" s="258">
        <v>0.88929999999999998</v>
      </c>
    </row>
    <row r="1373" spans="2:11">
      <c r="I1373" s="126"/>
      <c r="J1373" s="126"/>
      <c r="K1373" s="126"/>
    </row>
    <row r="1374" spans="2:11">
      <c r="I1374" s="126"/>
      <c r="J1374" s="126"/>
      <c r="K1374" s="126"/>
    </row>
    <row r="1375" spans="2:11">
      <c r="I1375" s="126"/>
      <c r="J1375" s="126"/>
      <c r="K1375" s="126"/>
    </row>
    <row r="1376" spans="2:11">
      <c r="I1376" s="126"/>
      <c r="J1376" s="126"/>
      <c r="K1376" s="126"/>
    </row>
    <row r="1377" spans="2:11" ht="13.5" thickBot="1">
      <c r="I1377" s="126"/>
      <c r="J1377" s="126"/>
      <c r="K1377" s="126"/>
    </row>
    <row r="1378" spans="2:11" ht="13.5" thickBot="1">
      <c r="B1378" s="449" t="s">
        <v>23</v>
      </c>
      <c r="C1378" s="450"/>
      <c r="D1378" s="451"/>
      <c r="F1378" s="206">
        <f>$F$265</f>
        <v>2020</v>
      </c>
      <c r="I1378" s="126"/>
      <c r="J1378" s="126"/>
      <c r="K1378" s="126"/>
    </row>
    <row r="1379" spans="2:11">
      <c r="C1379" s="83"/>
      <c r="D1379" s="83"/>
      <c r="F1379" s="207"/>
      <c r="I1379" s="126"/>
      <c r="J1379" s="126"/>
      <c r="K1379" s="126"/>
    </row>
    <row r="1380" spans="2:11" ht="13.5" thickBot="1">
      <c r="I1380" s="126"/>
      <c r="J1380" s="126"/>
      <c r="K1380" s="126"/>
    </row>
    <row r="1381" spans="2:11">
      <c r="B1381" s="49" t="s">
        <v>277</v>
      </c>
      <c r="C1381" s="50"/>
      <c r="D1381" s="51"/>
      <c r="F1381" s="197">
        <v>65.8</v>
      </c>
      <c r="I1381" s="126"/>
      <c r="J1381" s="126"/>
      <c r="K1381" s="126"/>
    </row>
    <row r="1382" spans="2:11">
      <c r="B1382" s="52" t="s">
        <v>191</v>
      </c>
      <c r="C1382" s="24"/>
      <c r="D1382" s="53"/>
      <c r="F1382" s="241">
        <v>1825</v>
      </c>
      <c r="I1382" s="126"/>
      <c r="J1382" s="126"/>
      <c r="K1382" s="126"/>
    </row>
    <row r="1383" spans="2:11">
      <c r="B1383" s="52" t="s">
        <v>284</v>
      </c>
      <c r="C1383" s="24"/>
      <c r="D1383" s="53"/>
      <c r="F1383" s="199">
        <f>1019/1825*100</f>
        <v>55.835616438356162</v>
      </c>
      <c r="I1383" s="126"/>
      <c r="J1383" s="126"/>
      <c r="K1383" s="126"/>
    </row>
    <row r="1384" spans="2:11">
      <c r="B1384" s="52" t="s">
        <v>279</v>
      </c>
      <c r="C1384" s="24"/>
      <c r="D1384" s="53"/>
      <c r="F1384" s="199">
        <v>79.7</v>
      </c>
      <c r="I1384" s="126"/>
      <c r="J1384" s="126"/>
      <c r="K1384" s="126"/>
    </row>
    <row r="1385" spans="2:11">
      <c r="B1385" s="52" t="s">
        <v>121</v>
      </c>
      <c r="C1385" s="24"/>
      <c r="D1385" s="53"/>
      <c r="F1385" s="199">
        <v>10.7</v>
      </c>
      <c r="I1385" s="126"/>
      <c r="J1385" s="126"/>
      <c r="K1385" s="126"/>
    </row>
    <row r="1386" spans="2:11">
      <c r="B1386" s="52" t="s">
        <v>280</v>
      </c>
      <c r="C1386" s="24"/>
      <c r="D1386" s="53"/>
      <c r="F1386" s="200">
        <v>7207</v>
      </c>
      <c r="I1386" s="126"/>
      <c r="J1386" s="126"/>
      <c r="K1386" s="126"/>
    </row>
    <row r="1387" spans="2:11">
      <c r="B1387" s="52" t="s">
        <v>281</v>
      </c>
      <c r="C1387" s="24"/>
      <c r="D1387" s="53"/>
      <c r="F1387" s="200">
        <v>16644</v>
      </c>
      <c r="I1387" s="126"/>
      <c r="J1387" s="126"/>
      <c r="K1387" s="126"/>
    </row>
    <row r="1388" spans="2:11">
      <c r="B1388" s="52" t="s">
        <v>282</v>
      </c>
      <c r="C1388" s="24"/>
      <c r="D1388" s="53"/>
      <c r="F1388" s="200">
        <f>SUM(F1386:F1387)</f>
        <v>23851</v>
      </c>
      <c r="I1388" s="126"/>
      <c r="J1388" s="126"/>
      <c r="K1388" s="126"/>
    </row>
    <row r="1389" spans="2:11">
      <c r="B1389" s="52" t="s">
        <v>283</v>
      </c>
      <c r="C1389" s="24"/>
      <c r="D1389" s="53"/>
      <c r="F1389" s="201">
        <f>F1387/F1386</f>
        <v>2.3094213958651313</v>
      </c>
      <c r="I1389" s="126"/>
      <c r="J1389" s="126"/>
      <c r="K1389" s="126"/>
    </row>
    <row r="1390" spans="2:11">
      <c r="B1390" s="267" t="s">
        <v>458</v>
      </c>
      <c r="C1390" s="24"/>
      <c r="D1390" s="53"/>
      <c r="F1390" s="200">
        <v>1650</v>
      </c>
      <c r="I1390" s="126"/>
      <c r="J1390" s="126"/>
      <c r="K1390" s="126"/>
    </row>
    <row r="1391" spans="2:11">
      <c r="B1391" s="267" t="s">
        <v>459</v>
      </c>
      <c r="C1391" s="24"/>
      <c r="D1391" s="53"/>
      <c r="F1391" s="200">
        <v>277</v>
      </c>
      <c r="I1391" s="126"/>
      <c r="J1391" s="126"/>
      <c r="K1391" s="126"/>
    </row>
    <row r="1392" spans="2:11">
      <c r="B1392" s="52" t="s">
        <v>298</v>
      </c>
      <c r="C1392" s="24"/>
      <c r="D1392" s="53"/>
      <c r="F1392" s="200">
        <f>SUM(F1390:F1391)</f>
        <v>1927</v>
      </c>
      <c r="I1392" s="126"/>
      <c r="J1392" s="126"/>
      <c r="K1392" s="126"/>
    </row>
    <row r="1393" spans="2:11" ht="13.5" thickBot="1">
      <c r="B1393" s="54" t="s">
        <v>770</v>
      </c>
      <c r="C1393" s="55"/>
      <c r="D1393" s="56"/>
      <c r="F1393" s="205">
        <v>275</v>
      </c>
      <c r="I1393" s="126"/>
      <c r="J1393" s="126"/>
      <c r="K1393" s="126"/>
    </row>
    <row r="1394" spans="2:11">
      <c r="I1394" s="126"/>
      <c r="J1394" s="126"/>
      <c r="K1394" s="126"/>
    </row>
    <row r="1395" spans="2:11">
      <c r="I1395" s="126"/>
      <c r="J1395" s="126"/>
      <c r="K1395" s="126"/>
    </row>
    <row r="1396" spans="2:11">
      <c r="I1396" s="126"/>
      <c r="J1396" s="126"/>
      <c r="K1396" s="126"/>
    </row>
    <row r="1397" spans="2:11" ht="13.5" thickBot="1">
      <c r="I1397" s="126"/>
      <c r="J1397" s="126"/>
      <c r="K1397" s="126"/>
    </row>
    <row r="1398" spans="2:11" ht="13.5" thickBot="1">
      <c r="B1398" s="190" t="s">
        <v>285</v>
      </c>
      <c r="C1398" s="191" t="s">
        <v>286</v>
      </c>
      <c r="D1398" s="192"/>
      <c r="E1398" s="192"/>
      <c r="F1398" s="192"/>
      <c r="G1398" s="192"/>
      <c r="H1398" s="194" t="s">
        <v>287</v>
      </c>
      <c r="I1398" s="193" t="s">
        <v>288</v>
      </c>
      <c r="J1398" s="194" t="s">
        <v>289</v>
      </c>
      <c r="K1398" s="195" t="s">
        <v>24</v>
      </c>
    </row>
    <row r="1399" spans="2:11">
      <c r="B1399" s="61">
        <v>301</v>
      </c>
      <c r="C1399" s="59" t="s">
        <v>759</v>
      </c>
      <c r="D1399" s="60"/>
      <c r="E1399" s="60"/>
      <c r="F1399" s="60"/>
      <c r="G1399" s="60"/>
      <c r="H1399" s="63">
        <v>138</v>
      </c>
      <c r="I1399" s="62">
        <v>7.395498392282958</v>
      </c>
      <c r="J1399" s="62">
        <v>14.57</v>
      </c>
      <c r="K1399" s="154">
        <v>1.5966</v>
      </c>
    </row>
    <row r="1400" spans="2:11">
      <c r="B1400" s="67">
        <v>313</v>
      </c>
      <c r="C1400" s="65" t="s">
        <v>760</v>
      </c>
      <c r="D1400" s="66"/>
      <c r="E1400" s="66"/>
      <c r="F1400" s="66"/>
      <c r="G1400" s="66"/>
      <c r="H1400" s="69">
        <v>117</v>
      </c>
      <c r="I1400" s="68">
        <v>6.270096463022508</v>
      </c>
      <c r="J1400" s="68">
        <v>9.5299999999999994</v>
      </c>
      <c r="K1400" s="94">
        <v>1.2491000000000001</v>
      </c>
    </row>
    <row r="1401" spans="2:11">
      <c r="B1401" s="67">
        <v>315</v>
      </c>
      <c r="C1401" s="59" t="s">
        <v>761</v>
      </c>
      <c r="D1401" s="60"/>
      <c r="E1401" s="60"/>
      <c r="F1401" s="60"/>
      <c r="G1401" s="60"/>
      <c r="H1401" s="204">
        <v>97</v>
      </c>
      <c r="I1401" s="68">
        <v>5.198285101822079</v>
      </c>
      <c r="J1401" s="72">
        <v>6.3</v>
      </c>
      <c r="K1401" s="155">
        <v>1.2144999999999999</v>
      </c>
    </row>
    <row r="1402" spans="2:11">
      <c r="B1402" s="64">
        <v>308</v>
      </c>
      <c r="C1402" s="75" t="s">
        <v>762</v>
      </c>
      <c r="D1402" s="58"/>
      <c r="E1402" s="58"/>
      <c r="F1402" s="58"/>
      <c r="G1402" s="58"/>
      <c r="H1402" s="69">
        <v>82</v>
      </c>
      <c r="I1402" s="70">
        <v>4.394426580921758</v>
      </c>
      <c r="J1402" s="68">
        <v>15.22</v>
      </c>
      <c r="K1402" s="156">
        <v>1.411</v>
      </c>
    </row>
    <row r="1403" spans="2:11" ht="13.5" thickBot="1">
      <c r="B1403" s="64">
        <v>302</v>
      </c>
      <c r="C1403" s="75" t="s">
        <v>763</v>
      </c>
      <c r="D1403" s="73"/>
      <c r="E1403" s="73"/>
      <c r="F1403" s="73"/>
      <c r="G1403" s="73"/>
      <c r="H1403" s="69">
        <v>80</v>
      </c>
      <c r="I1403" s="93">
        <v>4.287245444801715</v>
      </c>
      <c r="J1403" s="68">
        <v>9.9600000000000009</v>
      </c>
      <c r="K1403" s="94">
        <v>1.5074000000000001</v>
      </c>
    </row>
    <row r="1404" spans="2:11" ht="13.5" thickBot="1">
      <c r="B1404" s="255" t="s">
        <v>201</v>
      </c>
      <c r="C1404" s="81"/>
      <c r="D1404" s="81"/>
      <c r="E1404" s="81"/>
      <c r="F1404" s="81"/>
      <c r="G1404" s="81"/>
      <c r="H1404" s="259">
        <v>1866</v>
      </c>
      <c r="I1404" s="256"/>
      <c r="J1404" s="257">
        <v>10.8</v>
      </c>
      <c r="K1404" s="258">
        <v>1.3070999999999999</v>
      </c>
    </row>
    <row r="1405" spans="2:11">
      <c r="I1405" s="126"/>
      <c r="J1405" s="126"/>
      <c r="K1405" s="126"/>
    </row>
    <row r="1406" spans="2:11">
      <c r="I1406" s="126"/>
      <c r="J1406" s="126"/>
      <c r="K1406" s="126"/>
    </row>
    <row r="1407" spans="2:11">
      <c r="B1407" s="76"/>
      <c r="C1407" s="84"/>
      <c r="D1407" s="84"/>
      <c r="E1407" s="84"/>
      <c r="F1407" s="84"/>
      <c r="G1407" s="84"/>
      <c r="H1407" s="77"/>
      <c r="I1407" s="77"/>
      <c r="J1407" s="78"/>
      <c r="K1407" s="77"/>
    </row>
    <row r="1408" spans="2:11">
      <c r="B1408" s="76"/>
      <c r="C1408" s="84"/>
      <c r="D1408" s="84"/>
      <c r="E1408" s="84"/>
      <c r="F1408" s="84"/>
      <c r="G1408" s="84"/>
      <c r="H1408" s="77"/>
      <c r="I1408" s="77"/>
      <c r="J1408" s="78"/>
      <c r="K1408" s="77"/>
    </row>
    <row r="1409" spans="2:11" ht="13.5" thickBot="1">
      <c r="B1409" s="76"/>
      <c r="C1409" s="84"/>
      <c r="D1409" s="84"/>
      <c r="E1409" s="84"/>
      <c r="F1409" s="84"/>
      <c r="G1409" s="84"/>
      <c r="H1409" s="77"/>
      <c r="I1409" s="77"/>
      <c r="J1409" s="78"/>
      <c r="K1409" s="77"/>
    </row>
    <row r="1410" spans="2:11" ht="13.5" thickBot="1">
      <c r="B1410" s="449" t="s">
        <v>325</v>
      </c>
      <c r="C1410" s="450"/>
      <c r="D1410" s="451"/>
      <c r="F1410" s="206">
        <f>$F$265</f>
        <v>2020</v>
      </c>
      <c r="G1410" s="84"/>
      <c r="I1410" s="126"/>
      <c r="J1410" s="126"/>
      <c r="K1410" s="126"/>
    </row>
    <row r="1411" spans="2:11">
      <c r="F1411" s="207"/>
      <c r="G1411" s="84"/>
      <c r="I1411" s="126"/>
      <c r="J1411" s="126"/>
      <c r="K1411" s="126"/>
    </row>
    <row r="1412" spans="2:11" ht="13.5" thickBot="1">
      <c r="I1412" s="126"/>
      <c r="J1412" s="126"/>
      <c r="K1412" s="126"/>
    </row>
    <row r="1413" spans="2:11">
      <c r="B1413" s="49" t="s">
        <v>277</v>
      </c>
      <c r="C1413" s="50"/>
      <c r="D1413" s="51"/>
      <c r="F1413" s="197">
        <v>36</v>
      </c>
      <c r="I1413" s="126"/>
      <c r="J1413" s="126"/>
      <c r="K1413" s="126"/>
    </row>
    <row r="1414" spans="2:11">
      <c r="B1414" s="52" t="s">
        <v>191</v>
      </c>
      <c r="C1414" s="24"/>
      <c r="D1414" s="53"/>
      <c r="F1414" s="198">
        <v>1521</v>
      </c>
      <c r="I1414" s="126"/>
      <c r="J1414" s="126"/>
      <c r="K1414" s="126"/>
    </row>
    <row r="1415" spans="2:11">
      <c r="B1415" s="52" t="s">
        <v>284</v>
      </c>
      <c r="C1415" s="24"/>
      <c r="D1415" s="53"/>
      <c r="F1415" s="432">
        <v>36.36</v>
      </c>
      <c r="I1415" s="126"/>
      <c r="J1415" s="126"/>
      <c r="K1415" s="126"/>
    </row>
    <row r="1416" spans="2:11">
      <c r="B1416" s="52" t="s">
        <v>279</v>
      </c>
      <c r="C1416" s="24"/>
      <c r="D1416" s="53"/>
      <c r="F1416" s="199">
        <v>65.8</v>
      </c>
      <c r="I1416" s="126"/>
      <c r="J1416" s="126"/>
      <c r="K1416" s="126"/>
    </row>
    <row r="1417" spans="2:11">
      <c r="B1417" s="52" t="s">
        <v>121</v>
      </c>
      <c r="C1417" s="24"/>
      <c r="D1417" s="53"/>
      <c r="F1417" s="199">
        <v>5.7</v>
      </c>
      <c r="I1417" s="126"/>
      <c r="J1417" s="126"/>
      <c r="K1417" s="126"/>
    </row>
    <row r="1418" spans="2:11">
      <c r="B1418" s="52" t="s">
        <v>280</v>
      </c>
      <c r="C1418" s="24"/>
      <c r="D1418" s="53"/>
      <c r="F1418" s="200">
        <v>4142</v>
      </c>
      <c r="I1418" s="126"/>
      <c r="J1418" s="126"/>
      <c r="K1418" s="126"/>
    </row>
    <row r="1419" spans="2:11">
      <c r="B1419" s="52" t="s">
        <v>281</v>
      </c>
      <c r="C1419" s="24"/>
      <c r="D1419" s="53"/>
      <c r="F1419" s="200">
        <v>20319</v>
      </c>
      <c r="I1419" s="126"/>
      <c r="J1419" s="126"/>
      <c r="K1419" s="126"/>
    </row>
    <row r="1420" spans="2:11">
      <c r="B1420" s="52" t="s">
        <v>282</v>
      </c>
      <c r="C1420" s="24"/>
      <c r="D1420" s="53"/>
      <c r="F1420" s="200">
        <f>SUM(F1418:F1419)</f>
        <v>24461</v>
      </c>
      <c r="I1420" s="126"/>
      <c r="J1420" s="126"/>
      <c r="K1420" s="126"/>
    </row>
    <row r="1421" spans="2:11">
      <c r="B1421" s="52" t="s">
        <v>283</v>
      </c>
      <c r="C1421" s="24"/>
      <c r="D1421" s="53"/>
      <c r="F1421" s="201">
        <f>F1419/F1418</f>
        <v>4.9056011588604536</v>
      </c>
      <c r="I1421" s="126"/>
      <c r="J1421" s="126"/>
      <c r="K1421" s="126"/>
    </row>
    <row r="1422" spans="2:11">
      <c r="B1422" s="267" t="s">
        <v>458</v>
      </c>
      <c r="C1422" s="24"/>
      <c r="D1422" s="53"/>
      <c r="F1422" s="200">
        <v>1093</v>
      </c>
      <c r="I1422" s="126"/>
      <c r="J1422" s="126"/>
      <c r="K1422" s="126"/>
    </row>
    <row r="1423" spans="2:11">
      <c r="B1423" s="267" t="s">
        <v>459</v>
      </c>
      <c r="C1423" s="24"/>
      <c r="D1423" s="53"/>
      <c r="F1423" s="200">
        <v>545</v>
      </c>
      <c r="I1423" s="126"/>
      <c r="J1423" s="126"/>
      <c r="K1423" s="126"/>
    </row>
    <row r="1424" spans="2:11">
      <c r="B1424" s="52" t="s">
        <v>298</v>
      </c>
      <c r="C1424" s="24"/>
      <c r="D1424" s="53"/>
      <c r="F1424" s="200">
        <f>SUM(F1422:F1423)</f>
        <v>1638</v>
      </c>
      <c r="I1424" s="126"/>
      <c r="J1424" s="126"/>
      <c r="K1424" s="126"/>
    </row>
    <row r="1425" spans="2:11">
      <c r="B1425" s="52" t="s">
        <v>320</v>
      </c>
      <c r="C1425" s="24"/>
      <c r="D1425" s="53"/>
      <c r="F1425" s="200">
        <v>105</v>
      </c>
      <c r="I1425" s="126"/>
      <c r="J1425" s="126"/>
      <c r="K1425" s="126"/>
    </row>
    <row r="1426" spans="2:11" ht="0.75" customHeight="1">
      <c r="B1426" s="52" t="s">
        <v>284</v>
      </c>
      <c r="C1426" s="24"/>
      <c r="D1426" s="53"/>
      <c r="F1426" s="199">
        <f>553/1521*100</f>
        <v>36.357659434582516</v>
      </c>
      <c r="I1426" s="126"/>
      <c r="J1426" s="126"/>
      <c r="K1426" s="126"/>
    </row>
    <row r="1427" spans="2:11">
      <c r="B1427" s="52" t="s">
        <v>770</v>
      </c>
      <c r="C1427" s="24"/>
      <c r="D1427" s="53"/>
      <c r="F1427" s="215">
        <v>548</v>
      </c>
      <c r="I1427" s="126"/>
      <c r="J1427" s="126"/>
      <c r="K1427" s="126"/>
    </row>
    <row r="1428" spans="2:11" ht="13.5" thickBot="1">
      <c r="B1428" s="54" t="s">
        <v>771</v>
      </c>
      <c r="C1428" s="55"/>
      <c r="D1428" s="56"/>
      <c r="E1428" s="24"/>
      <c r="F1428" s="203">
        <v>82</v>
      </c>
      <c r="I1428" s="126"/>
      <c r="J1428" s="126"/>
      <c r="K1428" s="126"/>
    </row>
    <row r="1429" spans="2:11">
      <c r="B1429" s="24"/>
      <c r="I1429" s="126"/>
      <c r="J1429" s="126"/>
      <c r="K1429" s="126"/>
    </row>
    <row r="1430" spans="2:11" ht="13.5" thickBot="1">
      <c r="B1430" s="24"/>
    </row>
    <row r="1431" spans="2:11" ht="13.5" thickBot="1">
      <c r="B1431" s="190" t="s">
        <v>285</v>
      </c>
      <c r="C1431" s="191" t="s">
        <v>286</v>
      </c>
      <c r="D1431" s="192"/>
      <c r="E1431" s="192"/>
      <c r="F1431" s="192"/>
      <c r="G1431" s="192"/>
      <c r="H1431" s="194" t="s">
        <v>287</v>
      </c>
      <c r="I1431" s="193" t="s">
        <v>288</v>
      </c>
      <c r="J1431" s="194" t="s">
        <v>289</v>
      </c>
      <c r="K1431" s="195" t="s">
        <v>24</v>
      </c>
    </row>
    <row r="1432" spans="2:11">
      <c r="B1432" s="61">
        <v>443</v>
      </c>
      <c r="C1432" s="59" t="s">
        <v>764</v>
      </c>
      <c r="D1432" s="60"/>
      <c r="E1432" s="60"/>
      <c r="F1432" s="60"/>
      <c r="G1432" s="60"/>
      <c r="H1432" s="63">
        <v>108</v>
      </c>
      <c r="I1432" s="62">
        <v>6.9587628865979383</v>
      </c>
      <c r="J1432" s="62">
        <v>5.42</v>
      </c>
      <c r="K1432" s="154">
        <v>1.278</v>
      </c>
    </row>
    <row r="1433" spans="2:11">
      <c r="B1433" s="67">
        <v>446</v>
      </c>
      <c r="C1433" s="65" t="s">
        <v>765</v>
      </c>
      <c r="D1433" s="66"/>
      <c r="E1433" s="66"/>
      <c r="F1433" s="66"/>
      <c r="G1433" s="66"/>
      <c r="H1433" s="69">
        <v>87</v>
      </c>
      <c r="I1433" s="68">
        <v>5.6056701030927831</v>
      </c>
      <c r="J1433" s="68">
        <v>4.84</v>
      </c>
      <c r="K1433" s="94">
        <v>0.78359999999999996</v>
      </c>
    </row>
    <row r="1434" spans="2:11">
      <c r="B1434" s="67">
        <v>480</v>
      </c>
      <c r="C1434" s="59" t="s">
        <v>766</v>
      </c>
      <c r="D1434" s="60"/>
      <c r="E1434" s="60"/>
      <c r="F1434" s="60"/>
      <c r="G1434" s="60"/>
      <c r="H1434" s="204">
        <v>62</v>
      </c>
      <c r="I1434" s="68">
        <v>3.9948453608247423</v>
      </c>
      <c r="J1434" s="72">
        <v>5.63</v>
      </c>
      <c r="K1434" s="155">
        <v>1.2598</v>
      </c>
    </row>
    <row r="1435" spans="2:11">
      <c r="B1435" s="64">
        <v>465</v>
      </c>
      <c r="C1435" s="75" t="s">
        <v>767</v>
      </c>
      <c r="D1435" s="58"/>
      <c r="E1435" s="58"/>
      <c r="F1435" s="58"/>
      <c r="G1435" s="58"/>
      <c r="H1435" s="69">
        <v>61</v>
      </c>
      <c r="I1435" s="70">
        <v>3.9304123711340204</v>
      </c>
      <c r="J1435" s="68">
        <v>3.87</v>
      </c>
      <c r="K1435" s="156">
        <v>0.59360000000000002</v>
      </c>
    </row>
    <row r="1436" spans="2:11" ht="13.5" thickBot="1">
      <c r="B1436" s="64">
        <v>468</v>
      </c>
      <c r="C1436" s="75" t="s">
        <v>768</v>
      </c>
      <c r="D1436" s="73"/>
      <c r="E1436" s="73"/>
      <c r="F1436" s="73"/>
      <c r="G1436" s="73"/>
      <c r="H1436" s="428">
        <v>57</v>
      </c>
      <c r="I1436" s="93">
        <v>3.6726804123711339</v>
      </c>
      <c r="J1436" s="93">
        <v>4.37</v>
      </c>
      <c r="K1436" s="429">
        <v>0.56879999999999997</v>
      </c>
    </row>
    <row r="1437" spans="2:11" ht="13.5" thickBot="1">
      <c r="B1437" s="255" t="s">
        <v>201</v>
      </c>
      <c r="C1437" s="81"/>
      <c r="D1437" s="81"/>
      <c r="E1437" s="81"/>
      <c r="F1437" s="81"/>
      <c r="G1437" s="81"/>
      <c r="H1437" s="259">
        <v>1552</v>
      </c>
      <c r="I1437" s="256"/>
      <c r="J1437" s="257">
        <v>5.74</v>
      </c>
      <c r="K1437" s="258">
        <v>0.99219999999999997</v>
      </c>
    </row>
    <row r="1438" spans="2:11">
      <c r="I1438" s="126"/>
      <c r="J1438" s="126"/>
      <c r="K1438" s="126"/>
    </row>
    <row r="1442" spans="3:8">
      <c r="H1442"/>
    </row>
    <row r="1443" spans="3:8">
      <c r="H1443" s="260"/>
    </row>
    <row r="1444" spans="3:8">
      <c r="C1444" s="286"/>
      <c r="D1444" s="286"/>
      <c r="E1444" s="286"/>
      <c r="F1444" s="286"/>
      <c r="G1444" s="286"/>
      <c r="H1444" s="30"/>
    </row>
    <row r="1445" spans="3:8">
      <c r="C1445" s="30"/>
      <c r="D1445" s="30"/>
      <c r="E1445" s="30"/>
      <c r="F1445" s="30"/>
      <c r="G1445" s="98"/>
    </row>
  </sheetData>
  <mergeCells count="78">
    <mergeCell ref="F1268:G1268"/>
    <mergeCell ref="B330:D330"/>
    <mergeCell ref="B456:D456"/>
    <mergeCell ref="B144:D144"/>
    <mergeCell ref="B145:D145"/>
    <mergeCell ref="B489:D489"/>
    <mergeCell ref="B490:D490"/>
    <mergeCell ref="B504:D504"/>
    <mergeCell ref="B505:D505"/>
    <mergeCell ref="B530:D530"/>
    <mergeCell ref="B648:D648"/>
    <mergeCell ref="B531:D531"/>
    <mergeCell ref="B621:D621"/>
    <mergeCell ref="B197:D197"/>
    <mergeCell ref="B649:D649"/>
    <mergeCell ref="B706:D706"/>
    <mergeCell ref="B735:D735"/>
    <mergeCell ref="B756:D756"/>
    <mergeCell ref="B329:D329"/>
    <mergeCell ref="B556:D556"/>
    <mergeCell ref="B557:D557"/>
    <mergeCell ref="B589:D589"/>
    <mergeCell ref="B620:D620"/>
    <mergeCell ref="B359:D359"/>
    <mergeCell ref="B360:D360"/>
    <mergeCell ref="B411:D411"/>
    <mergeCell ref="B410:D410"/>
    <mergeCell ref="B433:D433"/>
    <mergeCell ref="B434:D434"/>
    <mergeCell ref="B2:D2"/>
    <mergeCell ref="B34:D34"/>
    <mergeCell ref="B35:D35"/>
    <mergeCell ref="B62:D62"/>
    <mergeCell ref="B63:D63"/>
    <mergeCell ref="B92:D92"/>
    <mergeCell ref="B93:D93"/>
    <mergeCell ref="B265:D265"/>
    <mergeCell ref="B266:D266"/>
    <mergeCell ref="B298:D298"/>
    <mergeCell ref="B779:D779"/>
    <mergeCell ref="B116:D116"/>
    <mergeCell ref="B172:D172"/>
    <mergeCell ref="B173:D173"/>
    <mergeCell ref="B679:D679"/>
    <mergeCell ref="B198:D198"/>
    <mergeCell ref="B221:D221"/>
    <mergeCell ref="B222:D222"/>
    <mergeCell ref="B678:D678"/>
    <mergeCell ref="B757:D757"/>
    <mergeCell ref="B778:D778"/>
    <mergeCell ref="B243:D243"/>
    <mergeCell ref="B244:D244"/>
    <mergeCell ref="B387:D387"/>
    <mergeCell ref="B388:D388"/>
    <mergeCell ref="B734:D734"/>
    <mergeCell ref="B1410:D1410"/>
    <mergeCell ref="B1206:D1206"/>
    <mergeCell ref="B1237:D1237"/>
    <mergeCell ref="B1252:D1252"/>
    <mergeCell ref="B1314:D1314"/>
    <mergeCell ref="B1346:D1346"/>
    <mergeCell ref="B1378:D1378"/>
    <mergeCell ref="B1268:D1268"/>
    <mergeCell ref="B1174:D1174"/>
    <mergeCell ref="B800:D800"/>
    <mergeCell ref="B830:D830"/>
    <mergeCell ref="B928:D928"/>
    <mergeCell ref="B956:D956"/>
    <mergeCell ref="B985:D985"/>
    <mergeCell ref="B1014:D1014"/>
    <mergeCell ref="B1038:D1038"/>
    <mergeCell ref="B1090:D1090"/>
    <mergeCell ref="B1066:D1066"/>
    <mergeCell ref="B1112:D1112"/>
    <mergeCell ref="B1141:D1141"/>
    <mergeCell ref="B859:D859"/>
    <mergeCell ref="B882:D882"/>
    <mergeCell ref="B905:D905"/>
  </mergeCells>
  <phoneticPr fontId="0" type="noConversion"/>
  <pageMargins left="0.93" right="0.75" top="0.34" bottom="0.43" header="0" footer="0"/>
  <pageSetup paperSize="9" scale="73" orientation="landscape" r:id="rId1"/>
  <headerFooter alignWithMargins="0"/>
  <rowBreaks count="51" manualBreakCount="51">
    <brk id="32" max="10" man="1"/>
    <brk id="60" max="10" man="1"/>
    <brk id="90" max="10" man="1"/>
    <brk id="114" max="10" man="1"/>
    <brk id="142" max="10" man="1"/>
    <brk id="170" max="10" man="1"/>
    <brk id="195" max="10" man="1"/>
    <brk id="219" max="10" man="1"/>
    <brk id="241" max="10" man="1"/>
    <brk id="263" max="10" man="1"/>
    <brk id="296" max="10" man="1"/>
    <brk id="327" max="10" man="1"/>
    <brk id="357" max="10" man="1"/>
    <brk id="385" max="10" man="1"/>
    <brk id="408" max="10" man="1"/>
    <brk id="431" max="10" man="1"/>
    <brk id="454" max="10" man="1"/>
    <brk id="487" max="10" man="1"/>
    <brk id="528" max="10" man="1"/>
    <brk id="554" max="10" man="1"/>
    <brk id="587" max="10" man="1"/>
    <brk id="618" max="10" man="1"/>
    <brk id="646" max="10" man="1"/>
    <brk id="676" max="10" man="1"/>
    <brk id="704" max="10" man="1"/>
    <brk id="732" max="10" man="1"/>
    <brk id="754" max="10" man="1"/>
    <brk id="776" max="10" man="1"/>
    <brk id="798" max="10" man="1"/>
    <brk id="828" max="10" man="1"/>
    <brk id="857" max="10" man="1"/>
    <brk id="880" max="10" man="1"/>
    <brk id="903" max="10" man="1"/>
    <brk id="926" max="10" man="1"/>
    <brk id="954" max="10" man="1"/>
    <brk id="983" max="10" man="1"/>
    <brk id="1012" max="10" man="1"/>
    <brk id="1036" max="10" man="1"/>
    <brk id="1064" max="10" man="1"/>
    <brk id="1088" max="10" man="1"/>
    <brk id="1110" max="10" man="1"/>
    <brk id="1139" max="10" man="1"/>
    <brk id="1172" max="10" man="1"/>
    <brk id="1204" max="10" man="1"/>
    <brk id="1235" max="10" man="1"/>
    <brk id="1266" max="10" man="1"/>
    <brk id="1312" max="10" man="1"/>
    <brk id="1344" max="10" man="1"/>
    <brk id="1376" max="10" man="1"/>
    <brk id="1408" max="10" man="1"/>
    <brk id="143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Hospitalización</vt:lpstr>
      <vt:lpstr>Consultas</vt:lpstr>
      <vt:lpstr>ACTIVIDAD QUIRÚRGICA</vt:lpstr>
      <vt:lpstr>ACTIVIDAD DE PARTOS</vt:lpstr>
      <vt:lpstr>ACTIVIDAD DE URGENCIAS</vt:lpstr>
      <vt:lpstr>SERVICIOS BÁSICOS</vt:lpstr>
      <vt:lpstr>GRDS </vt:lpstr>
      <vt:lpstr>'ACTIVIDAD DE PARTOS'!Área_de_impresión</vt:lpstr>
      <vt:lpstr>'ACTIVIDAD DE URGENCIAS'!Área_de_impresión</vt:lpstr>
      <vt:lpstr>'ACTIVIDAD QUIRÚRGICA'!Área_de_impresión</vt:lpstr>
      <vt:lpstr>Consultas!Área_de_impresión</vt:lpstr>
      <vt:lpstr>'GRDS '!Área_de_impresión</vt:lpstr>
      <vt:lpstr>Hospitalización!Área_de_impresión</vt:lpstr>
      <vt:lpstr>'SERVICIOS BÁSICOS'!Área_de_impresión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95</dc:creator>
  <cp:lastModifiedBy>hucadmin</cp:lastModifiedBy>
  <cp:lastPrinted>2021-12-22T09:39:46Z</cp:lastPrinted>
  <dcterms:created xsi:type="dcterms:W3CDTF">2000-12-23T08:44:00Z</dcterms:created>
  <dcterms:modified xsi:type="dcterms:W3CDTF">2021-12-22T11:20:26Z</dcterms:modified>
</cp:coreProperties>
</file>